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240" tabRatio="698" activeTab="0"/>
  </bookViews>
  <sheets>
    <sheet name="f102-july 2017" sheetId="1" r:id="rId1"/>
    <sheet name="102_JUNE 30, 2017" sheetId="2" r:id="rId2"/>
    <sheet name="102_MAY 2017 (revised)" sheetId="3" r:id="rId3"/>
    <sheet name="102_April 2017" sheetId="4" r:id="rId4"/>
    <sheet name="102_March 2017" sheetId="5" r:id="rId5"/>
    <sheet name="102_February 2017" sheetId="6" r:id="rId6"/>
    <sheet name="102_January 2017" sheetId="7" r:id="rId7"/>
    <sheet name="102_December 2016(revised)" sheetId="8" r:id="rId8"/>
  </sheets>
  <definedNames>
    <definedName name="_xlnm.Print_Area" localSheetId="3">'102_April 2017'!$A$1:$AC$53</definedName>
    <definedName name="_xlnm.Print_Area" localSheetId="7">'102_December 2016(revised)'!$A$1:$AC$53</definedName>
    <definedName name="_xlnm.Print_Area" localSheetId="5">'102_February 2017'!$A$1:$AC$53</definedName>
    <definedName name="_xlnm.Print_Area" localSheetId="6">'102_January 2017'!$A$1:$AC$53</definedName>
    <definedName name="_xlnm.Print_Area" localSheetId="1">'102_JUNE 30, 2017'!$A$2:$AC$67</definedName>
    <definedName name="_xlnm.Print_Area" localSheetId="4">'102_March 2017'!$A$1:$AC$53</definedName>
    <definedName name="_xlnm.Print_Area" localSheetId="2">'102_MAY 2017 (revised)'!$A$1:$AC$53</definedName>
    <definedName name="_xlnm.Print_Area" localSheetId="0">'f102-july 2017'!$A$2:$AC$57</definedName>
  </definedNames>
  <calcPr fullCalcOnLoad="1"/>
</workbook>
</file>

<file path=xl/comments1.xml><?xml version="1.0" encoding="utf-8"?>
<comments xmlns="http://schemas.openxmlformats.org/spreadsheetml/2006/main">
  <authors>
    <author>PRDP_Admin Unit - Marjorie</author>
  </authors>
  <commentList>
    <comment ref="A18" authorId="0">
      <text>
        <r>
          <rPr>
            <b/>
            <sz val="9"/>
            <rFont val="Tahoma"/>
            <family val="2"/>
          </rPr>
          <t>GOP - Checks</t>
        </r>
      </text>
    </comment>
    <comment ref="B19" authorId="0">
      <text>
        <r>
          <rPr>
            <b/>
            <sz val="9"/>
            <rFont val="Tahoma"/>
            <family val="2"/>
          </rPr>
          <t>GOP - LDDAP</t>
        </r>
      </text>
    </comment>
    <comment ref="B24" authorId="0">
      <text>
        <r>
          <rPr>
            <b/>
            <sz val="9"/>
            <rFont val="Tahoma"/>
            <family val="2"/>
          </rPr>
          <t>LP</t>
        </r>
      </text>
    </comment>
    <comment ref="B40" authorId="0">
      <text>
        <r>
          <t/>
        </r>
      </text>
    </comment>
  </commentList>
</comments>
</file>

<file path=xl/comments2.xml><?xml version="1.0" encoding="utf-8"?>
<comments xmlns="http://schemas.openxmlformats.org/spreadsheetml/2006/main">
  <authors>
    <author>PRDP_Admin Unit - Marjorie</author>
  </authors>
  <commentList>
    <comment ref="A18" authorId="0">
      <text>
        <r>
          <rPr>
            <b/>
            <sz val="9"/>
            <rFont val="Tahoma"/>
            <family val="2"/>
          </rPr>
          <t>GOP - Checks</t>
        </r>
      </text>
    </comment>
    <comment ref="B19" authorId="0">
      <text>
        <r>
          <rPr>
            <b/>
            <sz val="9"/>
            <rFont val="Tahoma"/>
            <family val="2"/>
          </rPr>
          <t>GOP - LDDAP</t>
        </r>
      </text>
    </comment>
    <comment ref="B24" authorId="0">
      <text>
        <r>
          <rPr>
            <b/>
            <sz val="9"/>
            <rFont val="Tahoma"/>
            <family val="2"/>
          </rPr>
          <t>LP</t>
        </r>
      </text>
    </comment>
    <comment ref="B40" authorId="0">
      <text>
        <r>
          <t/>
        </r>
      </text>
    </comment>
  </commentList>
</comments>
</file>

<file path=xl/comments3.xml><?xml version="1.0" encoding="utf-8"?>
<comments xmlns="http://schemas.openxmlformats.org/spreadsheetml/2006/main">
  <authors>
    <author>PRDP_Admin Unit - Marjorie</author>
  </authors>
  <commentList>
    <comment ref="A18" authorId="0">
      <text>
        <r>
          <rPr>
            <b/>
            <sz val="9"/>
            <rFont val="Tahoma"/>
            <family val="2"/>
          </rPr>
          <t>GOP - Checks</t>
        </r>
      </text>
    </comment>
    <comment ref="B19" authorId="0">
      <text>
        <r>
          <rPr>
            <b/>
            <sz val="9"/>
            <rFont val="Tahoma"/>
            <family val="2"/>
          </rPr>
          <t>GOP - LDDAP</t>
        </r>
      </text>
    </comment>
    <comment ref="B24" authorId="0">
      <text>
        <r>
          <rPr>
            <b/>
            <sz val="9"/>
            <rFont val="Tahoma"/>
            <family val="2"/>
          </rPr>
          <t>LP</t>
        </r>
      </text>
    </comment>
    <comment ref="B40" authorId="0">
      <text>
        <r>
          <t/>
        </r>
      </text>
    </comment>
  </commentList>
</comments>
</file>

<file path=xl/comments4.xml><?xml version="1.0" encoding="utf-8"?>
<comments xmlns="http://schemas.openxmlformats.org/spreadsheetml/2006/main">
  <authors>
    <author>PRDP_Admin Unit - Marjorie</author>
  </authors>
  <commentList>
    <comment ref="A18" authorId="0">
      <text>
        <r>
          <rPr>
            <b/>
            <sz val="9"/>
            <rFont val="Tahoma"/>
            <family val="2"/>
          </rPr>
          <t>GOP - Checks</t>
        </r>
      </text>
    </comment>
    <comment ref="B19" authorId="0">
      <text>
        <r>
          <rPr>
            <b/>
            <sz val="9"/>
            <rFont val="Tahoma"/>
            <family val="2"/>
          </rPr>
          <t>GOP - LDDAP</t>
        </r>
      </text>
    </comment>
    <comment ref="B24" authorId="0">
      <text>
        <r>
          <rPr>
            <b/>
            <sz val="9"/>
            <rFont val="Tahoma"/>
            <family val="2"/>
          </rPr>
          <t>LP</t>
        </r>
      </text>
    </comment>
    <comment ref="B40" authorId="0">
      <text>
        <r>
          <t/>
        </r>
      </text>
    </comment>
  </commentList>
</comments>
</file>

<file path=xl/comments5.xml><?xml version="1.0" encoding="utf-8"?>
<comments xmlns="http://schemas.openxmlformats.org/spreadsheetml/2006/main">
  <authors>
    <author>PRDP_Admin Unit - Marjorie</author>
  </authors>
  <commentList>
    <comment ref="B24" authorId="0">
      <text>
        <r>
          <rPr>
            <b/>
            <sz val="9"/>
            <rFont val="Tahoma"/>
            <family val="2"/>
          </rPr>
          <t>LP</t>
        </r>
      </text>
    </comment>
    <comment ref="A18" authorId="0">
      <text>
        <r>
          <rPr>
            <b/>
            <sz val="9"/>
            <rFont val="Tahoma"/>
            <family val="2"/>
          </rPr>
          <t>GOP - Checks</t>
        </r>
      </text>
    </comment>
    <comment ref="B19" authorId="0">
      <text>
        <r>
          <rPr>
            <b/>
            <sz val="9"/>
            <rFont val="Tahoma"/>
            <family val="2"/>
          </rPr>
          <t>GOP - LDDAP</t>
        </r>
      </text>
    </comment>
    <comment ref="B40" authorId="0">
      <text>
        <r>
          <t/>
        </r>
      </text>
    </comment>
  </commentList>
</comments>
</file>

<file path=xl/sharedStrings.xml><?xml version="1.0" encoding="utf-8"?>
<sst xmlns="http://schemas.openxmlformats.org/spreadsheetml/2006/main" count="926" uniqueCount="101">
  <si>
    <t>Department                             :  DEPARTMENT OF AGRICULTURE</t>
  </si>
  <si>
    <t>Agency/Operating Unit          :  OSEC</t>
  </si>
  <si>
    <t xml:space="preserve">Operating Unit                        :  </t>
  </si>
  <si>
    <t>PARTICULARS</t>
  </si>
  <si>
    <t>CURRENT YEAR BUDGET</t>
  </si>
  <si>
    <t>PRIOR YEAR'S BUDGET</t>
  </si>
  <si>
    <t>SUB-TOTAL</t>
  </si>
  <si>
    <t>TRUST LIABILITIES</t>
  </si>
  <si>
    <t>GRAND TOTAL</t>
  </si>
  <si>
    <t>Remarks</t>
  </si>
  <si>
    <t>PS</t>
  </si>
  <si>
    <t>MOOE</t>
  </si>
  <si>
    <t>FinEx</t>
  </si>
  <si>
    <t>CO</t>
  </si>
  <si>
    <t>TOTAL</t>
  </si>
  <si>
    <t>( 1 )</t>
  </si>
  <si>
    <t>( 2 )</t>
  </si>
  <si>
    <t>(  3 )</t>
  </si>
  <si>
    <t>( 4 )</t>
  </si>
  <si>
    <t>(5) =2+3+4</t>
  </si>
  <si>
    <t>(  6  )</t>
  </si>
  <si>
    <t>( 8 )</t>
  </si>
  <si>
    <t>( 9 )</t>
  </si>
  <si>
    <t>Notice of Cash Allocation</t>
  </si>
  <si>
    <t>MDS Checks Issued</t>
  </si>
  <si>
    <t>Advice to Debit Account</t>
  </si>
  <si>
    <t>Working Fund (NCA Issued to BTr)</t>
  </si>
  <si>
    <t>Tax Remittance Advices Issued</t>
  </si>
  <si>
    <t>Cash Disbursement Ceiling</t>
  </si>
  <si>
    <t>Non-Cash Availment Authority</t>
  </si>
  <si>
    <t>Others (CDT, BTr Docs Stamp. Etc)</t>
  </si>
  <si>
    <t xml:space="preserve">TOTAL </t>
  </si>
  <si>
    <t>SUMMARY</t>
  </si>
  <si>
    <t>Previous Report</t>
  </si>
  <si>
    <t>This Month</t>
  </si>
  <si>
    <t>As of Date</t>
  </si>
  <si>
    <t>Total Disbursement Authorities Received</t>
  </si>
  <si>
    <t>Total Disbursement Program</t>
  </si>
  <si>
    <t>NCA</t>
  </si>
  <si>
    <t>Less: Actual Disbursements</t>
  </si>
  <si>
    <t>(Over)/Under spending</t>
  </si>
  <si>
    <t>TRA</t>
  </si>
  <si>
    <t>CDC</t>
  </si>
  <si>
    <t>NCAA</t>
  </si>
  <si>
    <t>Others</t>
  </si>
  <si>
    <t>Less: Notice of Transfer Allocations Issued</t>
  </si>
  <si>
    <t>Add: Notice of Transfer Allocations Received</t>
  </si>
  <si>
    <t>Total Disbursement Authorities Available</t>
  </si>
  <si>
    <t>Disbursement</t>
  </si>
  <si>
    <t>Balance of Disbursement Authorities as of to date</t>
  </si>
  <si>
    <t>Less: Lapsed NCA</t>
  </si>
  <si>
    <t>Total</t>
  </si>
  <si>
    <t>Current Appropriation</t>
  </si>
  <si>
    <t>Continuing Appropriation</t>
  </si>
  <si>
    <t>Prior Year's Obligations</t>
  </si>
  <si>
    <t>CONTINUING APPROPRIATIONS</t>
  </si>
  <si>
    <t>PRIOR YEAR'S OBLIGATIONS</t>
  </si>
  <si>
    <t>Certified Correct:</t>
  </si>
  <si>
    <t>Approved:</t>
  </si>
  <si>
    <t>Carry Over from PY</t>
  </si>
  <si>
    <t>Instructions:</t>
  </si>
  <si>
    <t>Less: Working Fund Issued (with ASA)</t>
  </si>
  <si>
    <t>Add: Working Fund Received (with ASA)</t>
  </si>
  <si>
    <t>Working Fund (NCA from BTr)</t>
  </si>
  <si>
    <t>This report will be prepared in like manner the FAR No. 4 is prepared except of the following:</t>
  </si>
  <si>
    <t>4. Disbursement Program and Actual Disbursements will be disaggregated into Sources of Funds, i.e., Current, Continuing and PYO. Disbursement Program shall contain MDP submitted based on Approved Budget (GAA).</t>
  </si>
  <si>
    <t>5. All disbursement data reflected under this report shall be supported by a Report of Monthly Disbursements by PAPs and Mode of Payment or RMDPMP (Annex B). One (1) RMDPMP shall be prepared for each Funding Sources, i.e., Current Appropriations, Continuing Appropriations and PYOs.</t>
  </si>
  <si>
    <t>2. NTAs received will be reflected under Notice of Transfer Allocations received instead of reprting it under NCA.</t>
  </si>
  <si>
    <t>1. Carry-over balances from working funds and other forms of Disbursement Authorities received (Cash other NCA and NTAs), like outstanding TRAs withheld from the previous years' disbursements which are yet to be remitted/refunded will be reflected under Carry-Over from PY (prior years).</t>
  </si>
  <si>
    <t>6. Submission shall be made not later than the last working day of the week (weekly) and fifth working day of the following month (montly), whichever comes first.</t>
  </si>
  <si>
    <r>
      <t xml:space="preserve">3. Working Fund Issued/Received shall be reflected under the same to report </t>
    </r>
    <r>
      <rPr>
        <b/>
        <sz val="10"/>
        <color indexed="8"/>
        <rFont val="Arial"/>
        <family val="2"/>
      </rPr>
      <t>intra-agency</t>
    </r>
    <r>
      <rPr>
        <sz val="10"/>
        <color indexed="8"/>
        <rFont val="Arial"/>
        <family val="2"/>
      </rPr>
      <t xml:space="preserve"> transfer of working funds covered by ASA. Those WFs received from BTr/DBM shall be reflected under Working Fund on the time (month) it was credited to the designated bank account.</t>
    </r>
  </si>
  <si>
    <t>EVANGELINA RUTH D. POLOYAPOY</t>
  </si>
  <si>
    <t>Organizational Code (UACS) :  05 001 03 00005</t>
  </si>
  <si>
    <t>Funding Cluster Code            :  02 1 01 151</t>
  </si>
  <si>
    <t>FAR 4</t>
  </si>
  <si>
    <t>ELENA B. DE LOS SANTOS, Ph. D.</t>
  </si>
  <si>
    <t xml:space="preserve">Chief, Accounting Section / </t>
  </si>
  <si>
    <t>PRDP Project Director</t>
  </si>
  <si>
    <t>Regional Executive Director /</t>
  </si>
  <si>
    <t>PRDP Finance Unit Head</t>
  </si>
  <si>
    <t>MODIFIED MONTHLY REPORT OF DISBURSEMENTS (Revised)</t>
  </si>
  <si>
    <t>For the Month of December 2016</t>
  </si>
  <si>
    <t>MODIFIED MONTHLY REPORT OF DISBURSEMENTS</t>
  </si>
  <si>
    <t>For the Month of January, 2017</t>
  </si>
  <si>
    <t>Operating Unit                        :  Regional Field Unit - V</t>
  </si>
  <si>
    <t>Agency/Operating Unit          :  Office of the Secretary (OSEC)</t>
  </si>
  <si>
    <t xml:space="preserve">FAR 4 </t>
  </si>
  <si>
    <t>For the Month of February, 2017</t>
  </si>
  <si>
    <t>For the Month of March, 2017</t>
  </si>
  <si>
    <t>For the Month of April, 2017</t>
  </si>
  <si>
    <t>For the Month of May, 2017</t>
  </si>
  <si>
    <t>Others-NCA Adjustment/NTA</t>
  </si>
  <si>
    <t>For the Month of June, 2017</t>
  </si>
  <si>
    <t>Actual Disbursement for the month of June 2017</t>
  </si>
  <si>
    <t>Adjusted Disbursement for the month of June 2017</t>
  </si>
  <si>
    <r>
      <rPr>
        <b/>
        <sz val="10"/>
        <color indexed="8"/>
        <rFont val="Arial"/>
        <family val="2"/>
      </rPr>
      <t>Less:</t>
    </r>
    <r>
      <rPr>
        <sz val="10"/>
        <color indexed="8"/>
        <rFont val="Arial"/>
        <family val="2"/>
      </rPr>
      <t xml:space="preserve"> Adjustment for Cancelled Check#0000411510</t>
    </r>
  </si>
  <si>
    <t>NOTE:</t>
  </si>
  <si>
    <t xml:space="preserve"> dated 3/29/17</t>
  </si>
  <si>
    <t>PRIOR YEAR'S BUDET- CONTINUING APPROPRIATIONS- MOOE</t>
  </si>
  <si>
    <t>For the Month of July, 2017</t>
  </si>
  <si>
    <t>Others-LP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</si>
</sst>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00\-00\-0000"/>
    <numFmt numFmtId="171" formatCode="#,##0.000"/>
  </numFmts>
  <fonts count="61">
    <font>
      <sz val="12"/>
      <color theme="1"/>
      <name val="Calibri"/>
      <family val="2"/>
    </font>
    <font>
      <sz val="11"/>
      <color indexed="8"/>
      <name val="Calibri"/>
      <family val="2"/>
    </font>
    <font>
      <b/>
      <sz val="10"/>
      <name val="Arial"/>
      <family val="2"/>
    </font>
    <font>
      <sz val="10"/>
      <name val="Arial"/>
      <family val="2"/>
    </font>
    <font>
      <b/>
      <u val="single"/>
      <sz val="10"/>
      <name val="Arial"/>
      <family val="2"/>
    </font>
    <font>
      <sz val="10"/>
      <color indexed="8"/>
      <name val="Arial"/>
      <family val="2"/>
    </font>
    <font>
      <b/>
      <sz val="10"/>
      <color indexed="8"/>
      <name val="Arial"/>
      <family val="2"/>
    </font>
    <font>
      <b/>
      <sz val="12"/>
      <name val="Arial"/>
      <family val="2"/>
    </font>
    <font>
      <sz val="12"/>
      <name val="Arial"/>
      <family val="2"/>
    </font>
    <font>
      <b/>
      <sz val="9"/>
      <name val="Tahoma"/>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b/>
      <u val="single"/>
      <sz val="10"/>
      <color indexed="8"/>
      <name val="Arial"/>
      <family val="2"/>
    </font>
    <font>
      <sz val="12"/>
      <color indexed="8"/>
      <name val="Arial"/>
      <family val="2"/>
    </font>
    <font>
      <b/>
      <sz val="12"/>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
      <name val="Arial"/>
      <family val="2"/>
    </font>
    <font>
      <b/>
      <sz val="10"/>
      <color theme="1"/>
      <name val="Arial"/>
      <family val="2"/>
    </font>
    <font>
      <b/>
      <u val="single"/>
      <sz val="10"/>
      <color theme="1"/>
      <name val="Arial"/>
      <family val="2"/>
    </font>
    <font>
      <sz val="12"/>
      <color theme="1"/>
      <name val="Arial"/>
      <family val="2"/>
    </font>
    <font>
      <b/>
      <sz val="12"/>
      <color theme="1"/>
      <name val="Arial"/>
      <family val="2"/>
    </font>
    <font>
      <b/>
      <sz val="11"/>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thin"/>
      <right style="thin"/>
      <top/>
      <bottom/>
    </border>
    <border>
      <left style="thin"/>
      <right style="thin"/>
      <top/>
      <bottom style="medium"/>
    </border>
    <border>
      <left style="thin"/>
      <right style="medium"/>
      <top/>
      <bottom/>
    </border>
    <border>
      <left style="thin"/>
      <right/>
      <top/>
      <bottom/>
    </border>
    <border>
      <left style="medium"/>
      <right style="thin"/>
      <top/>
      <bottom style="medium"/>
    </border>
    <border>
      <left style="thin"/>
      <right style="medium"/>
      <top/>
      <bottom style="medium"/>
    </border>
    <border>
      <left style="medium"/>
      <right style="medium"/>
      <top style="medium"/>
      <bottom style="medium"/>
    </border>
    <border>
      <left style="medium"/>
      <right style="medium"/>
      <top style="medium"/>
      <bottom/>
    </border>
    <border>
      <left/>
      <right style="thin"/>
      <top/>
      <bottom/>
    </border>
    <border>
      <left style="medium"/>
      <right style="medium"/>
      <top/>
      <bottom/>
    </border>
    <border>
      <left style="medium"/>
      <right/>
      <top/>
      <bottom/>
    </border>
    <border>
      <left/>
      <right/>
      <top style="thin"/>
      <bottom style="double"/>
    </border>
    <border>
      <left style="thin"/>
      <right style="thin"/>
      <top style="thin"/>
      <bottom style="double"/>
    </border>
    <border>
      <left/>
      <right/>
      <top style="medium"/>
      <bottom/>
    </border>
    <border>
      <left/>
      <right/>
      <top/>
      <bottom style="thin"/>
    </border>
    <border>
      <left style="thin"/>
      <right style="thin"/>
      <top style="medium"/>
      <bottom>
        <color indexed="63"/>
      </bottom>
    </border>
    <border>
      <left style="thin"/>
      <right/>
      <top style="medium"/>
      <bottom>
        <color indexed="63"/>
      </bottom>
    </border>
    <border>
      <left/>
      <right style="thin"/>
      <top style="medium"/>
      <bottom>
        <color indexed="63"/>
      </bottom>
    </border>
    <border>
      <left/>
      <right style="medium"/>
      <top style="medium"/>
      <bottom/>
    </border>
    <border>
      <left/>
      <right style="medium"/>
      <top/>
      <botto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top/>
      <bottom style="medium"/>
    </border>
    <border>
      <left/>
      <right style="thin"/>
      <top/>
      <bottom style="medium"/>
    </border>
    <border>
      <left/>
      <right style="medium"/>
      <top/>
      <bottom style="medium"/>
    </border>
    <border>
      <left style="medium"/>
      <right style="medium"/>
      <top/>
      <bottom style="medium"/>
    </border>
    <border>
      <left style="medium"/>
      <right style="thin"/>
      <top style="medium"/>
      <bottom>
        <color indexed="63"/>
      </bottom>
    </border>
    <border>
      <left style="thin"/>
      <right style="medium"/>
      <top style="medium"/>
      <bottom>
        <color indexed="63"/>
      </bottom>
    </border>
    <border>
      <left style="medium"/>
      <right/>
      <top style="medium"/>
      <bottom/>
    </border>
    <border>
      <left style="medium"/>
      <right/>
      <top/>
      <bottom style="medium"/>
    </border>
    <border>
      <left/>
      <right/>
      <top/>
      <bottom style="mediu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4"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6">
    <xf numFmtId="0" fontId="0" fillId="0" borderId="0" xfId="0" applyFont="1" applyAlignment="1">
      <alignment/>
    </xf>
    <xf numFmtId="0" fontId="2" fillId="0" borderId="0" xfId="0" applyFont="1" applyBorder="1" applyAlignment="1">
      <alignment/>
    </xf>
    <xf numFmtId="4" fontId="2" fillId="0" borderId="0" xfId="0" applyNumberFormat="1" applyFont="1" applyBorder="1" applyAlignment="1">
      <alignment/>
    </xf>
    <xf numFmtId="4" fontId="3" fillId="0" borderId="0" xfId="0" applyNumberFormat="1" applyFont="1" applyAlignment="1">
      <alignment/>
    </xf>
    <xf numFmtId="4" fontId="2" fillId="0" borderId="0" xfId="0" applyNumberFormat="1" applyFont="1" applyAlignment="1">
      <alignment/>
    </xf>
    <xf numFmtId="0" fontId="2" fillId="0" borderId="0" xfId="0" applyFont="1" applyAlignment="1">
      <alignment/>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15"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2" fillId="0" borderId="17"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0" fontId="2" fillId="0" borderId="0" xfId="0" applyFont="1" applyBorder="1" applyAlignment="1">
      <alignment horizontal="left"/>
    </xf>
    <xf numFmtId="4" fontId="2" fillId="0" borderId="0" xfId="0" applyNumberFormat="1" applyFont="1" applyBorder="1" applyAlignment="1">
      <alignment horizontal="right"/>
    </xf>
    <xf numFmtId="4" fontId="2"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20" xfId="0" applyFont="1" applyFill="1" applyBorder="1" applyAlignment="1" quotePrefix="1">
      <alignment horizontal="center"/>
    </xf>
    <xf numFmtId="0" fontId="2" fillId="0" borderId="21" xfId="0" applyFont="1" applyFill="1" applyBorder="1" applyAlignment="1" quotePrefix="1">
      <alignment horizontal="center"/>
    </xf>
    <xf numFmtId="4" fontId="2" fillId="0" borderId="14" xfId="42" applyNumberFormat="1" applyFont="1" applyFill="1" applyBorder="1" applyAlignment="1">
      <alignment horizontal="right"/>
    </xf>
    <xf numFmtId="4" fontId="2" fillId="0" borderId="14" xfId="0" applyNumberFormat="1" applyFont="1" applyFill="1" applyBorder="1" applyAlignment="1">
      <alignment horizontal="right"/>
    </xf>
    <xf numFmtId="4" fontId="2" fillId="0" borderId="22" xfId="0" applyNumberFormat="1" applyFont="1" applyFill="1" applyBorder="1" applyAlignment="1">
      <alignment horizontal="right"/>
    </xf>
    <xf numFmtId="0" fontId="2" fillId="0" borderId="23" xfId="0" applyFont="1" applyFill="1" applyBorder="1" applyAlignment="1">
      <alignment horizontal="center"/>
    </xf>
    <xf numFmtId="0" fontId="2" fillId="0" borderId="0" xfId="0" applyFont="1" applyFill="1" applyBorder="1" applyAlignment="1">
      <alignment horizontal="left" indent="2"/>
    </xf>
    <xf numFmtId="0" fontId="3" fillId="0" borderId="24" xfId="0" applyFont="1" applyFill="1" applyBorder="1" applyAlignment="1">
      <alignment/>
    </xf>
    <xf numFmtId="0" fontId="2" fillId="0" borderId="0" xfId="0" applyFont="1" applyFill="1" applyBorder="1" applyAlignment="1">
      <alignment horizontal="center"/>
    </xf>
    <xf numFmtId="4" fontId="2" fillId="0" borderId="0" xfId="0" applyNumberFormat="1" applyFont="1" applyFill="1" applyBorder="1" applyAlignment="1">
      <alignment horizontal="right"/>
    </xf>
    <xf numFmtId="4" fontId="2" fillId="0" borderId="0" xfId="0" applyNumberFormat="1" applyFont="1" applyFill="1" applyBorder="1" applyAlignment="1">
      <alignment/>
    </xf>
    <xf numFmtId="0" fontId="3" fillId="0" borderId="0" xfId="0" applyFont="1" applyFill="1" applyBorder="1" applyAlignment="1">
      <alignment horizontal="left"/>
    </xf>
    <xf numFmtId="4" fontId="3" fillId="0" borderId="0" xfId="0" applyNumberFormat="1" applyFont="1" applyFill="1" applyBorder="1" applyAlignment="1">
      <alignment horizontal="left"/>
    </xf>
    <xf numFmtId="4" fontId="2" fillId="0" borderId="0" xfId="42" applyNumberFormat="1"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4" fontId="2" fillId="0" borderId="25" xfId="0" applyNumberFormat="1" applyFont="1" applyFill="1" applyBorder="1" applyAlignment="1">
      <alignment horizontal="right"/>
    </xf>
    <xf numFmtId="4" fontId="4" fillId="0" borderId="0" xfId="0" applyNumberFormat="1" applyFont="1" applyFill="1" applyBorder="1" applyAlignment="1">
      <alignment horizontal="center" wrapText="1"/>
    </xf>
    <xf numFmtId="0" fontId="2" fillId="0" borderId="24" xfId="0" applyFont="1" applyFill="1" applyBorder="1" applyAlignment="1">
      <alignment horizontal="left" indent="1"/>
    </xf>
    <xf numFmtId="0" fontId="2" fillId="0" borderId="24" xfId="0" applyFont="1" applyFill="1" applyBorder="1" applyAlignment="1">
      <alignment horizontal="left" indent="2"/>
    </xf>
    <xf numFmtId="0" fontId="2" fillId="0" borderId="0" xfId="0" applyFont="1" applyFill="1" applyBorder="1" applyAlignment="1">
      <alignment horizontal="left"/>
    </xf>
    <xf numFmtId="4" fontId="53" fillId="0" borderId="0" xfId="0" applyNumberFormat="1" applyFont="1" applyAlignment="1">
      <alignment/>
    </xf>
    <xf numFmtId="0" fontId="53" fillId="0" borderId="0" xfId="0" applyFont="1" applyAlignment="1">
      <alignment/>
    </xf>
    <xf numFmtId="4" fontId="53" fillId="0" borderId="14" xfId="42" applyNumberFormat="1" applyFont="1" applyFill="1" applyBorder="1" applyAlignment="1">
      <alignment horizontal="right"/>
    </xf>
    <xf numFmtId="0" fontId="53" fillId="0" borderId="23" xfId="0" applyFont="1" applyFill="1" applyBorder="1" applyAlignment="1">
      <alignment/>
    </xf>
    <xf numFmtId="4" fontId="53" fillId="0" borderId="26" xfId="0" applyNumberFormat="1" applyFont="1" applyFill="1" applyBorder="1" applyAlignment="1">
      <alignment/>
    </xf>
    <xf numFmtId="0" fontId="53" fillId="0" borderId="27" xfId="0" applyFont="1" applyFill="1" applyBorder="1" applyAlignment="1">
      <alignment/>
    </xf>
    <xf numFmtId="0" fontId="53" fillId="0" borderId="0" xfId="0" applyFont="1" applyFill="1" applyAlignment="1">
      <alignment/>
    </xf>
    <xf numFmtId="4" fontId="53" fillId="0" borderId="0" xfId="0" applyNumberFormat="1" applyFont="1" applyFill="1" applyAlignment="1">
      <alignment/>
    </xf>
    <xf numFmtId="4" fontId="53" fillId="0" borderId="0" xfId="0" applyNumberFormat="1" applyFont="1" applyFill="1" applyBorder="1" applyAlignment="1">
      <alignment/>
    </xf>
    <xf numFmtId="0" fontId="53" fillId="0" borderId="0" xfId="0" applyFont="1" applyFill="1" applyBorder="1" applyAlignment="1">
      <alignment/>
    </xf>
    <xf numFmtId="4" fontId="54" fillId="0" borderId="0" xfId="0" applyNumberFormat="1" applyFont="1" applyFill="1" applyAlignment="1">
      <alignment horizontal="center" wrapText="1"/>
    </xf>
    <xf numFmtId="4" fontId="53" fillId="0" borderId="0" xfId="42" applyNumberFormat="1" applyFont="1" applyFill="1" applyBorder="1" applyAlignment="1">
      <alignment/>
    </xf>
    <xf numFmtId="4" fontId="55" fillId="0" borderId="0" xfId="42" applyNumberFormat="1" applyFont="1" applyFill="1" applyBorder="1" applyAlignment="1">
      <alignment/>
    </xf>
    <xf numFmtId="4" fontId="53" fillId="0" borderId="25" xfId="42" applyNumberFormat="1" applyFont="1" applyFill="1" applyBorder="1" applyAlignment="1">
      <alignment/>
    </xf>
    <xf numFmtId="4" fontId="55" fillId="0" borderId="25" xfId="42" applyNumberFormat="1" applyFont="1" applyFill="1" applyBorder="1" applyAlignment="1">
      <alignment/>
    </xf>
    <xf numFmtId="4" fontId="53" fillId="0" borderId="0" xfId="0" applyNumberFormat="1" applyFont="1" applyFill="1" applyBorder="1" applyAlignment="1">
      <alignment wrapText="1"/>
    </xf>
    <xf numFmtId="4" fontId="55" fillId="0" borderId="0" xfId="0" applyNumberFormat="1" applyFont="1" applyAlignment="1">
      <alignment/>
    </xf>
    <xf numFmtId="4" fontId="53" fillId="0" borderId="0" xfId="0" applyNumberFormat="1" applyFont="1" applyBorder="1" applyAlignment="1">
      <alignment/>
    </xf>
    <xf numFmtId="0" fontId="53" fillId="0" borderId="0" xfId="0" applyFont="1" applyBorder="1" applyAlignment="1">
      <alignment/>
    </xf>
    <xf numFmtId="0" fontId="53" fillId="0" borderId="0" xfId="0" applyFont="1" applyAlignment="1">
      <alignment horizontal="left" indent="1"/>
    </xf>
    <xf numFmtId="0" fontId="53" fillId="0" borderId="0" xfId="0" applyFont="1" applyAlignment="1">
      <alignment horizontal="left" indent="2"/>
    </xf>
    <xf numFmtId="0" fontId="3" fillId="0" borderId="0" xfId="0" applyFont="1" applyAlignment="1">
      <alignment/>
    </xf>
    <xf numFmtId="43" fontId="53" fillId="0" borderId="14" xfId="0" applyNumberFormat="1" applyFont="1" applyFill="1" applyBorder="1" applyAlignment="1">
      <alignment/>
    </xf>
    <xf numFmtId="0" fontId="55" fillId="0" borderId="0" xfId="0" applyFont="1" applyFill="1" applyAlignment="1">
      <alignment/>
    </xf>
    <xf numFmtId="4" fontId="53" fillId="0" borderId="0" xfId="0" applyNumberFormat="1" applyFont="1" applyBorder="1" applyAlignment="1">
      <alignment/>
    </xf>
    <xf numFmtId="4" fontId="56" fillId="0" borderId="0" xfId="0" applyNumberFormat="1" applyFont="1" applyBorder="1" applyAlignment="1">
      <alignment/>
    </xf>
    <xf numFmtId="4" fontId="56" fillId="0" borderId="0" xfId="0" applyNumberFormat="1" applyFont="1" applyBorder="1" applyAlignment="1">
      <alignment/>
    </xf>
    <xf numFmtId="0" fontId="7" fillId="0" borderId="0" xfId="0" applyFont="1" applyAlignment="1">
      <alignment/>
    </xf>
    <xf numFmtId="0" fontId="8" fillId="0" borderId="0" xfId="0" applyFont="1" applyAlignment="1">
      <alignment/>
    </xf>
    <xf numFmtId="4" fontId="57" fillId="0" borderId="0" xfId="0" applyNumberFormat="1" applyFont="1" applyAlignment="1">
      <alignment/>
    </xf>
    <xf numFmtId="4" fontId="8" fillId="0" borderId="0" xfId="0" applyNumberFormat="1" applyFont="1" applyAlignment="1">
      <alignment/>
    </xf>
    <xf numFmtId="0" fontId="57" fillId="0" borderId="0" xfId="0" applyFont="1" applyAlignment="1">
      <alignment/>
    </xf>
    <xf numFmtId="0" fontId="58" fillId="0" borderId="0" xfId="0" applyFont="1" applyFill="1" applyAlignment="1">
      <alignment/>
    </xf>
    <xf numFmtId="0" fontId="58" fillId="0" borderId="0" xfId="0" applyFont="1" applyAlignment="1">
      <alignment/>
    </xf>
    <xf numFmtId="43" fontId="53" fillId="0" borderId="0" xfId="0" applyNumberFormat="1" applyFont="1" applyFill="1" applyBorder="1" applyAlignment="1">
      <alignment/>
    </xf>
    <xf numFmtId="43" fontId="53" fillId="0" borderId="0" xfId="0" applyNumberFormat="1" applyFont="1" applyBorder="1" applyAlignment="1">
      <alignment/>
    </xf>
    <xf numFmtId="4" fontId="53" fillId="0" borderId="28" xfId="42" applyNumberFormat="1" applyFont="1" applyFill="1" applyBorder="1" applyAlignment="1">
      <alignment horizontal="right"/>
    </xf>
    <xf numFmtId="4" fontId="53" fillId="0" borderId="17" xfId="42" applyNumberFormat="1" applyFont="1" applyFill="1" applyBorder="1" applyAlignment="1">
      <alignment horizontal="right"/>
    </xf>
    <xf numFmtId="4" fontId="2" fillId="0" borderId="29"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30" xfId="0" applyNumberFormat="1" applyFont="1" applyFill="1" applyBorder="1" applyAlignment="1">
      <alignment horizontal="center"/>
    </xf>
    <xf numFmtId="4" fontId="2" fillId="0" borderId="31" xfId="0" applyNumberFormat="1" applyFont="1" applyFill="1" applyBorder="1" applyAlignment="1">
      <alignment horizontal="center"/>
    </xf>
    <xf numFmtId="4" fontId="2" fillId="0" borderId="32" xfId="0" applyNumberFormat="1" applyFont="1" applyFill="1" applyBorder="1" applyAlignment="1">
      <alignment horizontal="center"/>
    </xf>
    <xf numFmtId="4" fontId="2" fillId="0" borderId="17" xfId="42" applyNumberFormat="1" applyFont="1" applyFill="1" applyBorder="1" applyAlignment="1">
      <alignment horizontal="right"/>
    </xf>
    <xf numFmtId="4" fontId="2" fillId="0" borderId="22" xfId="42" applyNumberFormat="1" applyFont="1" applyFill="1" applyBorder="1" applyAlignment="1">
      <alignment horizontal="right"/>
    </xf>
    <xf numFmtId="4" fontId="2" fillId="0" borderId="17" xfId="0" applyNumberFormat="1" applyFont="1" applyFill="1" applyBorder="1" applyAlignment="1">
      <alignment horizontal="right"/>
    </xf>
    <xf numFmtId="4" fontId="2" fillId="0" borderId="33" xfId="0" applyNumberFormat="1" applyFont="1" applyFill="1" applyBorder="1" applyAlignment="1">
      <alignment horizontal="right"/>
    </xf>
    <xf numFmtId="43" fontId="53" fillId="0" borderId="17" xfId="42" applyFont="1" applyFill="1" applyBorder="1" applyAlignment="1">
      <alignment/>
    </xf>
    <xf numFmtId="4" fontId="53" fillId="0" borderId="22" xfId="42" applyNumberFormat="1" applyFont="1" applyFill="1" applyBorder="1" applyAlignment="1">
      <alignment horizontal="right"/>
    </xf>
    <xf numFmtId="43" fontId="53" fillId="0" borderId="17" xfId="42" applyFont="1" applyBorder="1" applyAlignment="1">
      <alignment/>
    </xf>
    <xf numFmtId="4" fontId="53" fillId="0" borderId="34" xfId="0" applyNumberFormat="1" applyFont="1" applyFill="1" applyBorder="1" applyAlignment="1">
      <alignment/>
    </xf>
    <xf numFmtId="4" fontId="53" fillId="0" borderId="35" xfId="0" applyNumberFormat="1" applyFont="1" applyFill="1" applyBorder="1" applyAlignment="1">
      <alignment/>
    </xf>
    <xf numFmtId="4" fontId="53" fillId="0" borderId="36" xfId="0" applyNumberFormat="1" applyFont="1" applyFill="1" applyBorder="1" applyAlignment="1">
      <alignment/>
    </xf>
    <xf numFmtId="4" fontId="53" fillId="0" borderId="15" xfId="0" applyNumberFormat="1" applyFont="1" applyFill="1" applyBorder="1" applyAlignment="1">
      <alignment/>
    </xf>
    <xf numFmtId="4" fontId="53" fillId="0" borderId="37" xfId="0" applyNumberFormat="1" applyFont="1" applyFill="1" applyBorder="1" applyAlignment="1">
      <alignment/>
    </xf>
    <xf numFmtId="4" fontId="53" fillId="0" borderId="38" xfId="0" applyNumberFormat="1" applyFont="1" applyFill="1" applyBorder="1" applyAlignment="1">
      <alignment/>
    </xf>
    <xf numFmtId="4" fontId="53" fillId="0" borderId="39" xfId="0" applyNumberFormat="1" applyFont="1" applyFill="1" applyBorder="1" applyAlignment="1">
      <alignment/>
    </xf>
    <xf numFmtId="0" fontId="53" fillId="0" borderId="40" xfId="0" applyFont="1" applyFill="1" applyBorder="1" applyAlignment="1">
      <alignment horizontal="center"/>
    </xf>
    <xf numFmtId="43" fontId="53" fillId="0" borderId="0" xfId="42" applyFont="1" applyFill="1" applyAlignment="1">
      <alignment/>
    </xf>
    <xf numFmtId="4" fontId="59" fillId="0" borderId="0" xfId="0" applyNumberFormat="1" applyFont="1" applyAlignment="1">
      <alignment horizontal="right"/>
    </xf>
    <xf numFmtId="4" fontId="53" fillId="0" borderId="0" xfId="42" applyNumberFormat="1" applyFont="1" applyFill="1" applyBorder="1" applyAlignment="1">
      <alignment horizontal="right"/>
    </xf>
    <xf numFmtId="43" fontId="53" fillId="0" borderId="14" xfId="0" applyNumberFormat="1" applyFont="1" applyBorder="1" applyAlignment="1">
      <alignment/>
    </xf>
    <xf numFmtId="43" fontId="53" fillId="0" borderId="14" xfId="42" applyFont="1" applyBorder="1" applyAlignment="1">
      <alignment/>
    </xf>
    <xf numFmtId="4" fontId="59" fillId="0" borderId="0" xfId="0" applyNumberFormat="1" applyFont="1" applyFill="1" applyAlignment="1">
      <alignment horizontal="right"/>
    </xf>
    <xf numFmtId="0" fontId="2" fillId="0" borderId="0" xfId="0" applyFont="1" applyFill="1" applyBorder="1" applyAlignment="1">
      <alignment/>
    </xf>
    <xf numFmtId="4" fontId="2" fillId="0" borderId="0" xfId="0" applyNumberFormat="1" applyFont="1" applyFill="1" applyBorder="1" applyAlignment="1">
      <alignment/>
    </xf>
    <xf numFmtId="4" fontId="3" fillId="0" borderId="0" xfId="0" applyNumberFormat="1" applyFont="1" applyFill="1" applyAlignment="1">
      <alignment/>
    </xf>
    <xf numFmtId="4" fontId="2" fillId="0" borderId="0" xfId="0" applyNumberFormat="1" applyFont="1" applyFill="1" applyAlignment="1">
      <alignment/>
    </xf>
    <xf numFmtId="0" fontId="7" fillId="0" borderId="0" xfId="0" applyFont="1" applyFill="1" applyAlignment="1">
      <alignment/>
    </xf>
    <xf numFmtId="0" fontId="8" fillId="0" borderId="0" xfId="0" applyFont="1" applyFill="1" applyAlignment="1">
      <alignment/>
    </xf>
    <xf numFmtId="4" fontId="57" fillId="0" borderId="0" xfId="0" applyNumberFormat="1" applyFont="1" applyFill="1" applyAlignment="1">
      <alignment/>
    </xf>
    <xf numFmtId="4" fontId="8" fillId="0" borderId="0" xfId="0" applyNumberFormat="1" applyFont="1" applyFill="1" applyAlignment="1">
      <alignment/>
    </xf>
    <xf numFmtId="0" fontId="57" fillId="0" borderId="0" xfId="0" applyFont="1" applyFill="1" applyAlignment="1">
      <alignment/>
    </xf>
    <xf numFmtId="0" fontId="2" fillId="0" borderId="0" xfId="0" applyFont="1" applyFill="1" applyAlignment="1">
      <alignment/>
    </xf>
    <xf numFmtId="0" fontId="3" fillId="0" borderId="0" xfId="0" applyFont="1" applyFill="1" applyAlignment="1">
      <alignment/>
    </xf>
    <xf numFmtId="4" fontId="2" fillId="0" borderId="10"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4" fontId="2" fillId="0" borderId="18"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3" fontId="53" fillId="0" borderId="14" xfId="42" applyFont="1" applyFill="1" applyBorder="1" applyAlignment="1">
      <alignment/>
    </xf>
    <xf numFmtId="4" fontId="55" fillId="0" borderId="0" xfId="0" applyNumberFormat="1" applyFont="1" applyFill="1" applyAlignment="1">
      <alignment/>
    </xf>
    <xf numFmtId="4" fontId="56" fillId="0" borderId="0" xfId="0" applyNumberFormat="1" applyFont="1" applyFill="1" applyBorder="1" applyAlignment="1">
      <alignment/>
    </xf>
    <xf numFmtId="4" fontId="56" fillId="0" borderId="0" xfId="0" applyNumberFormat="1" applyFont="1" applyFill="1" applyBorder="1" applyAlignment="1">
      <alignment/>
    </xf>
    <xf numFmtId="4" fontId="53" fillId="0" borderId="0" xfId="0" applyNumberFormat="1" applyFont="1" applyFill="1" applyBorder="1" applyAlignment="1">
      <alignment/>
    </xf>
    <xf numFmtId="0" fontId="53" fillId="0" borderId="0" xfId="0" applyFont="1" applyFill="1" applyAlignment="1">
      <alignment horizontal="left" indent="1"/>
    </xf>
    <xf numFmtId="0" fontId="53" fillId="0" borderId="0" xfId="0" applyFont="1" applyFill="1" applyAlignment="1">
      <alignment horizontal="left" indent="2"/>
    </xf>
    <xf numFmtId="4" fontId="55" fillId="0" borderId="28" xfId="42" applyNumberFormat="1" applyFont="1" applyFill="1" applyBorder="1" applyAlignment="1">
      <alignment horizontal="right"/>
    </xf>
    <xf numFmtId="43" fontId="53" fillId="33" borderId="14" xfId="0" applyNumberFormat="1" applyFont="1" applyFill="1" applyBorder="1" applyAlignment="1">
      <alignment/>
    </xf>
    <xf numFmtId="4" fontId="53" fillId="33" borderId="14" xfId="42" applyNumberFormat="1" applyFont="1" applyFill="1" applyBorder="1" applyAlignment="1">
      <alignment horizontal="right"/>
    </xf>
    <xf numFmtId="43" fontId="53" fillId="0" borderId="0" xfId="0" applyNumberFormat="1" applyFont="1" applyAlignment="1">
      <alignment/>
    </xf>
    <xf numFmtId="4" fontId="53" fillId="33" borderId="17" xfId="42" applyNumberFormat="1" applyFont="1" applyFill="1" applyBorder="1" applyAlignment="1">
      <alignment horizontal="right"/>
    </xf>
    <xf numFmtId="4" fontId="2" fillId="33" borderId="0" xfId="0" applyNumberFormat="1" applyFont="1" applyFill="1" applyBorder="1" applyAlignment="1">
      <alignment horizontal="right"/>
    </xf>
    <xf numFmtId="43" fontId="53" fillId="0" borderId="0" xfId="42" applyFont="1" applyAlignment="1">
      <alignment/>
    </xf>
    <xf numFmtId="0" fontId="55" fillId="0" borderId="0" xfId="0" applyFont="1" applyAlignment="1">
      <alignment/>
    </xf>
    <xf numFmtId="43" fontId="55" fillId="0" borderId="25" xfId="42" applyFont="1" applyBorder="1" applyAlignment="1">
      <alignment/>
    </xf>
    <xf numFmtId="0" fontId="53" fillId="0" borderId="0" xfId="0" applyFont="1" applyAlignment="1">
      <alignment horizontal="left" indent="5"/>
    </xf>
    <xf numFmtId="0" fontId="55" fillId="0" borderId="0" xfId="0" applyFont="1" applyAlignment="1">
      <alignment horizontal="left" indent="2"/>
    </xf>
    <xf numFmtId="0" fontId="56" fillId="0" borderId="0" xfId="0" applyFont="1" applyAlignment="1">
      <alignment horizontal="left" indent="2"/>
    </xf>
    <xf numFmtId="4" fontId="53" fillId="0" borderId="0" xfId="0" applyNumberFormat="1" applyFont="1" applyFill="1" applyBorder="1" applyAlignment="1">
      <alignment horizontal="center" vertical="center" wrapText="1"/>
    </xf>
    <xf numFmtId="4" fontId="2" fillId="0" borderId="41" xfId="0" applyNumberFormat="1" applyFont="1" applyFill="1" applyBorder="1" applyAlignment="1" quotePrefix="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4" fontId="2" fillId="0" borderId="31" xfId="0" applyNumberFormat="1" applyFont="1" applyFill="1" applyBorder="1" applyAlignment="1" quotePrefix="1">
      <alignment horizontal="center"/>
    </xf>
    <xf numFmtId="4" fontId="2" fillId="0" borderId="42" xfId="0" applyNumberFormat="1" applyFont="1" applyFill="1" applyBorder="1" applyAlignment="1">
      <alignment horizontal="center"/>
    </xf>
    <xf numFmtId="0" fontId="2" fillId="0" borderId="43" xfId="0" applyFont="1" applyFill="1" applyBorder="1" applyAlignment="1">
      <alignment horizontal="left"/>
    </xf>
    <xf numFmtId="0" fontId="2" fillId="0" borderId="27" xfId="0" applyFont="1" applyFill="1" applyBorder="1" applyAlignment="1" quotePrefix="1">
      <alignment horizontal="left"/>
    </xf>
    <xf numFmtId="0" fontId="2" fillId="0" borderId="24" xfId="0" applyFont="1" applyFill="1" applyBorder="1" applyAlignment="1">
      <alignment horizontal="left" indent="1"/>
    </xf>
    <xf numFmtId="0" fontId="2" fillId="0" borderId="0" xfId="0" applyFont="1" applyFill="1" applyBorder="1" applyAlignment="1">
      <alignment horizontal="left" indent="1"/>
    </xf>
    <xf numFmtId="0" fontId="2" fillId="0" borderId="24" xfId="0" applyFont="1" applyFill="1" applyBorder="1" applyAlignment="1">
      <alignment horizontal="left" indent="2"/>
    </xf>
    <xf numFmtId="0" fontId="2" fillId="0" borderId="0" xfId="0" applyFont="1" applyFill="1" applyBorder="1" applyAlignment="1">
      <alignment horizontal="left" indent="2"/>
    </xf>
    <xf numFmtId="0" fontId="2" fillId="0" borderId="44" xfId="0" applyFont="1" applyFill="1" applyBorder="1" applyAlignment="1">
      <alignment horizontal="left"/>
    </xf>
    <xf numFmtId="0" fontId="2" fillId="0" borderId="45" xfId="0" applyFont="1" applyFill="1" applyBorder="1" applyAlignment="1">
      <alignment horizontal="left"/>
    </xf>
    <xf numFmtId="4" fontId="2" fillId="0" borderId="46" xfId="0" applyNumberFormat="1" applyFont="1" applyBorder="1" applyAlignment="1">
      <alignment horizontal="center" vertical="center"/>
    </xf>
    <xf numFmtId="4" fontId="2" fillId="0" borderId="47" xfId="0" applyNumberFormat="1" applyFont="1" applyBorder="1" applyAlignment="1">
      <alignment horizontal="center" vertical="center"/>
    </xf>
    <xf numFmtId="4" fontId="2" fillId="0" borderId="48" xfId="0" applyNumberFormat="1" applyFont="1" applyBorder="1" applyAlignment="1">
      <alignment horizontal="center" vertical="center"/>
    </xf>
    <xf numFmtId="0" fontId="2" fillId="0" borderId="43" xfId="0" applyFont="1" applyFill="1" applyBorder="1" applyAlignment="1" quotePrefix="1">
      <alignment horizontal="center"/>
    </xf>
    <xf numFmtId="0" fontId="2" fillId="0" borderId="32" xfId="0" applyFont="1" applyFill="1" applyBorder="1" applyAlignment="1">
      <alignment horizontal="center"/>
    </xf>
    <xf numFmtId="0" fontId="2" fillId="0" borderId="0" xfId="0" applyFont="1" applyAlignment="1">
      <alignment horizontal="center"/>
    </xf>
    <xf numFmtId="0" fontId="2" fillId="0" borderId="43"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2" fillId="0" borderId="39" xfId="0" applyFont="1" applyBorder="1" applyAlignment="1">
      <alignment horizontal="center" vertical="center"/>
    </xf>
    <xf numFmtId="4" fontId="2" fillId="0" borderId="43" xfId="0" applyNumberFormat="1" applyFont="1" applyBorder="1" applyAlignment="1">
      <alignment horizontal="center" vertical="center"/>
    </xf>
    <xf numFmtId="4" fontId="2" fillId="0" borderId="27" xfId="0" applyNumberFormat="1" applyFont="1" applyBorder="1" applyAlignment="1">
      <alignment horizontal="center" vertical="center"/>
    </xf>
    <xf numFmtId="4" fontId="2" fillId="0" borderId="32" xfId="0" applyNumberFormat="1" applyFont="1" applyBorder="1" applyAlignment="1">
      <alignment horizontal="center" vertical="center"/>
    </xf>
    <xf numFmtId="4" fontId="2" fillId="0" borderId="24" xfId="0" applyNumberFormat="1" applyFont="1" applyBorder="1" applyAlignment="1">
      <alignment horizontal="center" vertical="center"/>
    </xf>
    <xf numFmtId="4" fontId="2" fillId="0" borderId="0" xfId="0" applyNumberFormat="1" applyFont="1" applyBorder="1" applyAlignment="1">
      <alignment horizontal="center" vertical="center"/>
    </xf>
    <xf numFmtId="4" fontId="2" fillId="0" borderId="33" xfId="0" applyNumberFormat="1" applyFont="1" applyBorder="1" applyAlignment="1">
      <alignment horizontal="center" vertical="center"/>
    </xf>
    <xf numFmtId="4" fontId="2" fillId="0" borderId="49" xfId="0" applyNumberFormat="1" applyFont="1" applyBorder="1" applyAlignment="1">
      <alignment horizontal="center" vertical="center"/>
    </xf>
    <xf numFmtId="4" fontId="2" fillId="0" borderId="50" xfId="0" applyNumberFormat="1" applyFont="1" applyBorder="1" applyAlignment="1">
      <alignment horizontal="center" vertical="center"/>
    </xf>
    <xf numFmtId="4" fontId="2" fillId="0" borderId="51" xfId="0" applyNumberFormat="1" applyFont="1" applyBorder="1" applyAlignment="1">
      <alignment horizontal="center" vertical="center"/>
    </xf>
    <xf numFmtId="4" fontId="2" fillId="0" borderId="21"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40" xfId="0" applyNumberFormat="1" applyFont="1" applyBorder="1" applyAlignment="1">
      <alignment horizontal="center" vertical="center" wrapText="1"/>
    </xf>
    <xf numFmtId="4" fontId="2" fillId="0" borderId="52" xfId="0" applyNumberFormat="1" applyFont="1" applyBorder="1" applyAlignment="1">
      <alignment horizontal="center" vertical="center"/>
    </xf>
    <xf numFmtId="4" fontId="2" fillId="0" borderId="28" xfId="0" applyNumberFormat="1" applyFont="1" applyBorder="1" applyAlignment="1">
      <alignment horizontal="center" vertical="center"/>
    </xf>
    <xf numFmtId="4" fontId="2" fillId="0" borderId="53"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4" fontId="2" fillId="0" borderId="46" xfId="0" applyNumberFormat="1" applyFont="1" applyFill="1" applyBorder="1" applyAlignment="1">
      <alignment horizontal="center" vertical="center"/>
    </xf>
    <xf numFmtId="4" fontId="2" fillId="0" borderId="47" xfId="0" applyNumberFormat="1" applyFont="1" applyFill="1" applyBorder="1" applyAlignment="1">
      <alignment horizontal="center" vertical="center"/>
    </xf>
    <xf numFmtId="4" fontId="2" fillId="0" borderId="48" xfId="0" applyNumberFormat="1" applyFont="1" applyFill="1" applyBorder="1" applyAlignment="1">
      <alignment horizontal="center" vertical="center"/>
    </xf>
    <xf numFmtId="0" fontId="2" fillId="0" borderId="0" xfId="0" applyFont="1" applyFill="1" applyAlignment="1">
      <alignment horizont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9" xfId="0" applyFont="1" applyFill="1" applyBorder="1" applyAlignment="1">
      <alignment horizontal="center" vertical="center"/>
    </xf>
    <xf numFmtId="4" fontId="2" fillId="0" borderId="43" xfId="0" applyNumberFormat="1" applyFont="1" applyFill="1" applyBorder="1" applyAlignment="1">
      <alignment horizontal="center" vertical="center"/>
    </xf>
    <xf numFmtId="4" fontId="2" fillId="0" borderId="27" xfId="0" applyNumberFormat="1" applyFont="1" applyFill="1" applyBorder="1" applyAlignment="1">
      <alignment horizontal="center" vertical="center"/>
    </xf>
    <xf numFmtId="4" fontId="2" fillId="0" borderId="32"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4" fontId="2" fillId="0" borderId="33" xfId="0" applyNumberFormat="1" applyFont="1" applyFill="1" applyBorder="1" applyAlignment="1">
      <alignment horizontal="center" vertical="center"/>
    </xf>
    <xf numFmtId="4" fontId="2" fillId="0" borderId="49" xfId="0" applyNumberFormat="1" applyFont="1" applyFill="1" applyBorder="1" applyAlignment="1">
      <alignment horizontal="center" vertical="center"/>
    </xf>
    <xf numFmtId="4" fontId="2" fillId="0" borderId="50" xfId="0" applyNumberFormat="1" applyFont="1" applyFill="1" applyBorder="1" applyAlignment="1">
      <alignment horizontal="center" vertical="center"/>
    </xf>
    <xf numFmtId="4" fontId="2" fillId="0" borderId="51"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4" fontId="2" fillId="0" borderId="52" xfId="0" applyNumberFormat="1" applyFont="1" applyFill="1" applyBorder="1" applyAlignment="1">
      <alignment horizontal="center" vertical="center"/>
    </xf>
    <xf numFmtId="4" fontId="2" fillId="0" borderId="28" xfId="0" applyNumberFormat="1" applyFont="1" applyFill="1" applyBorder="1" applyAlignment="1">
      <alignment horizontal="center" vertical="center"/>
    </xf>
    <xf numFmtId="4" fontId="2" fillId="0" borderId="53"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E67"/>
  <sheetViews>
    <sheetView tabSelected="1" zoomScale="85" zoomScaleNormal="85" zoomScalePageLayoutView="0" workbookViewId="0" topLeftCell="A19">
      <selection activeCell="A44" sqref="A44"/>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3.00390625" style="42" customWidth="1"/>
    <col min="6" max="6" width="6.50390625" style="42" customWidth="1"/>
    <col min="7" max="7" width="11.87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6.375" style="42" customWidth="1"/>
    <col min="14" max="14" width="11.875" style="42" customWidth="1"/>
    <col min="15" max="15" width="7.25390625" style="42" customWidth="1"/>
    <col min="16" max="16" width="12.375" style="42" customWidth="1"/>
    <col min="17" max="17" width="11.50390625" style="42" customWidth="1"/>
    <col min="18" max="18" width="11.8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5" width="10.875" style="42" customWidth="1"/>
    <col min="26" max="26" width="12.875" style="42" customWidth="1"/>
    <col min="27" max="27" width="10.25390625" style="42" customWidth="1"/>
    <col min="28" max="28" width="10.875" style="42" customWidth="1"/>
    <col min="29" max="29" width="0.5" style="43" customWidth="1"/>
    <col min="30" max="30" width="12.00390625" style="43" bestFit="1" customWidth="1"/>
    <col min="31" max="31" width="11.50390625" style="43" bestFit="1" customWidth="1"/>
    <col min="32"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99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0</v>
      </c>
      <c r="E17" s="85">
        <f>E18+E19</f>
        <v>0</v>
      </c>
      <c r="F17" s="85">
        <f>F18+F19</f>
        <v>0</v>
      </c>
      <c r="G17" s="24">
        <f aca="true" t="shared" si="0" ref="G17:G24">SUM(C17:F17)</f>
        <v>0</v>
      </c>
      <c r="H17" s="23">
        <f>H18+H19</f>
        <v>0</v>
      </c>
      <c r="I17" s="23">
        <f>I18+I19</f>
        <v>0</v>
      </c>
      <c r="J17" s="34">
        <f>J18+J19</f>
        <v>0</v>
      </c>
      <c r="K17" s="23">
        <f>K18+K19</f>
        <v>0</v>
      </c>
      <c r="L17" s="25">
        <f aca="true" t="shared" si="1" ref="L17:L24">SUM(H17:K17)</f>
        <v>0</v>
      </c>
      <c r="M17" s="85">
        <f>M18+M19</f>
        <v>0</v>
      </c>
      <c r="N17" s="85">
        <f>N18+N19</f>
        <v>0</v>
      </c>
      <c r="O17" s="23">
        <f>O18+O19</f>
        <v>0</v>
      </c>
      <c r="P17" s="86">
        <f>P18+P19</f>
        <v>0</v>
      </c>
      <c r="Q17" s="25">
        <f>SUM(M17:P17)</f>
        <v>0</v>
      </c>
      <c r="R17" s="87">
        <f>G17+L17+Q17</f>
        <v>0</v>
      </c>
      <c r="S17" s="23">
        <f>S18+S19</f>
        <v>0</v>
      </c>
      <c r="T17" s="23">
        <f>T18+T19</f>
        <v>0</v>
      </c>
      <c r="U17" s="86">
        <f>U18+U19</f>
        <v>0</v>
      </c>
      <c r="V17" s="23">
        <f>V18+V19</f>
        <v>0</v>
      </c>
      <c r="W17" s="25">
        <f>SUM(S17:V17)</f>
        <v>0</v>
      </c>
      <c r="X17" s="85">
        <f>X18+X19</f>
        <v>0</v>
      </c>
      <c r="Y17" s="23">
        <f>Y18+Y19</f>
        <v>0</v>
      </c>
      <c r="Z17" s="86">
        <f>Z18+Z19</f>
        <v>0</v>
      </c>
      <c r="AA17" s="23">
        <f>AA18+AA19</f>
        <v>0</v>
      </c>
      <c r="AB17" s="88">
        <f>SUM(X17:AA17)</f>
        <v>0</v>
      </c>
      <c r="AC17" s="26"/>
    </row>
    <row r="18" spans="1:30" ht="12.75">
      <c r="A18" s="156" t="s">
        <v>24</v>
      </c>
      <c r="B18" s="157"/>
      <c r="C18" s="44"/>
      <c r="D18" s="44">
        <v>0</v>
      </c>
      <c r="E18" s="44"/>
      <c r="F18" s="44"/>
      <c r="G18" s="24">
        <f t="shared" si="0"/>
        <v>0</v>
      </c>
      <c r="H18" s="44"/>
      <c r="I18" s="64"/>
      <c r="J18" s="76"/>
      <c r="K18" s="44"/>
      <c r="L18" s="24">
        <f t="shared" si="1"/>
        <v>0</v>
      </c>
      <c r="M18" s="44"/>
      <c r="N18" s="44">
        <v>0</v>
      </c>
      <c r="O18" s="44"/>
      <c r="P18" s="44"/>
      <c r="Q18" s="25">
        <f aca="true" t="shared" si="2" ref="Q18:Q24">SUM(M18:P18)</f>
        <v>0</v>
      </c>
      <c r="R18" s="87">
        <f aca="true" t="shared" si="3" ref="R18:R24">G18+L18+Q18</f>
        <v>0</v>
      </c>
      <c r="S18" s="44"/>
      <c r="T18" s="44"/>
      <c r="U18" s="90"/>
      <c r="V18" s="44"/>
      <c r="W18" s="25">
        <f aca="true" t="shared" si="4" ref="W18:W24">SUM(S18:V18)</f>
        <v>0</v>
      </c>
      <c r="X18" s="79">
        <f>C18+H18+M18+S18</f>
        <v>0</v>
      </c>
      <c r="Y18" s="44">
        <f aca="true" t="shared" si="5" ref="Y18:AA24">D18+I18+N18+T18</f>
        <v>0</v>
      </c>
      <c r="Z18" s="90">
        <f t="shared" si="5"/>
        <v>0</v>
      </c>
      <c r="AA18" s="44">
        <f t="shared" si="5"/>
        <v>0</v>
      </c>
      <c r="AB18" s="88">
        <f aca="true" t="shared" si="6" ref="AB18:AB24">SUM(X18:AA18)</f>
        <v>0</v>
      </c>
      <c r="AC18" s="45"/>
      <c r="AD18" s="42">
        <v>307667.01</v>
      </c>
    </row>
    <row r="19" spans="1:31" ht="12.75">
      <c r="A19" s="40" t="s">
        <v>25</v>
      </c>
      <c r="B19" s="27"/>
      <c r="C19" s="44"/>
      <c r="D19" s="44">
        <v>0</v>
      </c>
      <c r="E19" s="44"/>
      <c r="F19" s="44"/>
      <c r="G19" s="24">
        <f t="shared" si="0"/>
        <v>0</v>
      </c>
      <c r="H19" s="44"/>
      <c r="I19" s="64"/>
      <c r="J19" s="76"/>
      <c r="K19" s="44"/>
      <c r="L19" s="24">
        <f t="shared" si="1"/>
        <v>0</v>
      </c>
      <c r="M19" s="44"/>
      <c r="N19" s="44">
        <v>0</v>
      </c>
      <c r="O19" s="44"/>
      <c r="P19" s="44"/>
      <c r="Q19" s="25">
        <f t="shared" si="2"/>
        <v>0</v>
      </c>
      <c r="R19" s="87">
        <f t="shared" si="3"/>
        <v>0</v>
      </c>
      <c r="S19" s="44"/>
      <c r="T19" s="44"/>
      <c r="U19" s="90"/>
      <c r="V19" s="44"/>
      <c r="W19" s="25">
        <f t="shared" si="4"/>
        <v>0</v>
      </c>
      <c r="X19" s="79">
        <f aca="true" t="shared" si="7" ref="X19:X24">C19+H19+M19+S19</f>
        <v>0</v>
      </c>
      <c r="Y19" s="44">
        <f t="shared" si="5"/>
        <v>0</v>
      </c>
      <c r="Z19" s="90">
        <f t="shared" si="5"/>
        <v>0</v>
      </c>
      <c r="AA19" s="44">
        <f t="shared" si="5"/>
        <v>0</v>
      </c>
      <c r="AB19" s="88">
        <f t="shared" si="6"/>
        <v>0</v>
      </c>
      <c r="AC19" s="45"/>
      <c r="AD19" s="42">
        <v>785058.1080000002</v>
      </c>
      <c r="AE19" s="42">
        <f>SUM(AD18:AD19)</f>
        <v>1092725.1180000002</v>
      </c>
    </row>
    <row r="20" spans="1:31"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4"/>
        <v>0</v>
      </c>
      <c r="X20" s="79">
        <f t="shared" si="7"/>
        <v>0</v>
      </c>
      <c r="Y20" s="44">
        <f t="shared" si="5"/>
        <v>0</v>
      </c>
      <c r="Z20" s="90">
        <f t="shared" si="5"/>
        <v>0</v>
      </c>
      <c r="AA20" s="44">
        <f t="shared" si="5"/>
        <v>0</v>
      </c>
      <c r="AB20" s="88">
        <f t="shared" si="6"/>
        <v>0</v>
      </c>
      <c r="AC20" s="45"/>
      <c r="AD20" s="42"/>
      <c r="AE20" s="140">
        <v>1092725.118</v>
      </c>
    </row>
    <row r="21" spans="1:31" ht="12.75">
      <c r="A21" s="39" t="s">
        <v>27</v>
      </c>
      <c r="B21" s="41"/>
      <c r="C21" s="44"/>
      <c r="D21" s="89"/>
      <c r="E21" s="79"/>
      <c r="F21" s="79"/>
      <c r="G21" s="24">
        <f t="shared" si="0"/>
        <v>0</v>
      </c>
      <c r="H21" s="44"/>
      <c r="I21" s="127"/>
      <c r="J21" s="90"/>
      <c r="K21" s="44"/>
      <c r="L21" s="24">
        <f t="shared" si="1"/>
        <v>0</v>
      </c>
      <c r="M21" s="76"/>
      <c r="N21" s="64"/>
      <c r="O21" s="44"/>
      <c r="P21" s="90"/>
      <c r="Q21" s="25">
        <f t="shared" si="2"/>
        <v>0</v>
      </c>
      <c r="R21" s="87">
        <f t="shared" si="3"/>
        <v>0</v>
      </c>
      <c r="S21" s="44"/>
      <c r="T21" s="44"/>
      <c r="U21" s="90"/>
      <c r="V21" s="44"/>
      <c r="W21" s="25">
        <f t="shared" si="4"/>
        <v>0</v>
      </c>
      <c r="X21" s="79">
        <f t="shared" si="7"/>
        <v>0</v>
      </c>
      <c r="Y21" s="44">
        <f t="shared" si="5"/>
        <v>0</v>
      </c>
      <c r="Z21" s="90">
        <f t="shared" si="5"/>
        <v>0</v>
      </c>
      <c r="AA21" s="44">
        <f t="shared" si="5"/>
        <v>0</v>
      </c>
      <c r="AB21" s="88">
        <f t="shared" si="6"/>
        <v>0</v>
      </c>
      <c r="AC21" s="45"/>
      <c r="AE21" s="137">
        <f>AE19-AE20</f>
        <v>0</v>
      </c>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 t="shared" si="3"/>
        <v>0</v>
      </c>
      <c r="S22" s="44"/>
      <c r="T22" s="44"/>
      <c r="U22" s="90"/>
      <c r="V22" s="44"/>
      <c r="W22" s="25">
        <f t="shared" si="4"/>
        <v>0</v>
      </c>
      <c r="X22" s="79">
        <f t="shared" si="7"/>
        <v>0</v>
      </c>
      <c r="Y22" s="44">
        <f t="shared" si="5"/>
        <v>0</v>
      </c>
      <c r="Z22" s="90">
        <f t="shared" si="5"/>
        <v>0</v>
      </c>
      <c r="AA22" s="44">
        <f t="shared" si="5"/>
        <v>0</v>
      </c>
      <c r="AB22" s="88">
        <f t="shared" si="6"/>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 t="shared" si="3"/>
        <v>0</v>
      </c>
      <c r="S23" s="44"/>
      <c r="T23" s="44"/>
      <c r="U23" s="90"/>
      <c r="V23" s="44"/>
      <c r="W23" s="25">
        <f t="shared" si="4"/>
        <v>0</v>
      </c>
      <c r="X23" s="79">
        <f t="shared" si="7"/>
        <v>0</v>
      </c>
      <c r="Y23" s="44">
        <f t="shared" si="5"/>
        <v>0</v>
      </c>
      <c r="Z23" s="90">
        <f t="shared" si="5"/>
        <v>0</v>
      </c>
      <c r="AA23" s="44">
        <f t="shared" si="5"/>
        <v>0</v>
      </c>
      <c r="AB23" s="88">
        <f t="shared" si="6"/>
        <v>0</v>
      </c>
      <c r="AC23" s="45"/>
    </row>
    <row r="24" spans="1:31" ht="12.75">
      <c r="A24" s="39" t="s">
        <v>30</v>
      </c>
      <c r="B24" s="41"/>
      <c r="C24" s="44"/>
      <c r="D24" s="79">
        <v>1049258.05</v>
      </c>
      <c r="E24" s="79"/>
      <c r="F24" s="79"/>
      <c r="G24" s="24">
        <f t="shared" si="0"/>
        <v>1049258.05</v>
      </c>
      <c r="H24" s="44"/>
      <c r="I24" s="90">
        <v>13104</v>
      </c>
      <c r="J24" s="79"/>
      <c r="K24" s="44"/>
      <c r="L24" s="25">
        <f t="shared" si="1"/>
        <v>13104</v>
      </c>
      <c r="M24" s="79"/>
      <c r="N24" s="79">
        <v>564603.51</v>
      </c>
      <c r="O24" s="44"/>
      <c r="P24" s="90"/>
      <c r="Q24" s="25">
        <f t="shared" si="2"/>
        <v>564603.51</v>
      </c>
      <c r="R24" s="87">
        <f t="shared" si="3"/>
        <v>1626965.56</v>
      </c>
      <c r="S24" s="44"/>
      <c r="T24" s="44"/>
      <c r="U24" s="90"/>
      <c r="V24" s="44"/>
      <c r="W24" s="25">
        <f t="shared" si="4"/>
        <v>0</v>
      </c>
      <c r="X24" s="79">
        <f t="shared" si="7"/>
        <v>0</v>
      </c>
      <c r="Y24" s="44">
        <f t="shared" si="5"/>
        <v>1626965.56</v>
      </c>
      <c r="Z24" s="90">
        <f t="shared" si="5"/>
        <v>0</v>
      </c>
      <c r="AA24" s="44">
        <f t="shared" si="5"/>
        <v>0</v>
      </c>
      <c r="AB24" s="88">
        <f t="shared" si="6"/>
        <v>1626965.56</v>
      </c>
      <c r="AC24" s="45"/>
      <c r="AD24" s="137">
        <f>3172608.62-D64</f>
        <v>3170433.62</v>
      </c>
      <c r="AE24" s="137">
        <f>AB24-AD24</f>
        <v>-1543468.06</v>
      </c>
    </row>
    <row r="25" spans="1:30" ht="13.5" thickBot="1">
      <c r="A25" s="28"/>
      <c r="B25" s="41" t="s">
        <v>31</v>
      </c>
      <c r="C25" s="46">
        <f aca="true" t="shared" si="8" ref="C25:Q25">C17+C21+C22+C24+C20+C23</f>
        <v>0</v>
      </c>
      <c r="D25" s="92">
        <f t="shared" si="8"/>
        <v>1049258.05</v>
      </c>
      <c r="E25" s="92">
        <f t="shared" si="8"/>
        <v>0</v>
      </c>
      <c r="F25" s="92">
        <f t="shared" si="8"/>
        <v>0</v>
      </c>
      <c r="G25" s="46">
        <f t="shared" si="8"/>
        <v>1049258.05</v>
      </c>
      <c r="H25" s="46">
        <f t="shared" si="8"/>
        <v>0</v>
      </c>
      <c r="I25" s="93">
        <f t="shared" si="8"/>
        <v>13104</v>
      </c>
      <c r="J25" s="92">
        <f t="shared" si="8"/>
        <v>0</v>
      </c>
      <c r="K25" s="46"/>
      <c r="L25" s="93">
        <f t="shared" si="8"/>
        <v>13104</v>
      </c>
      <c r="M25" s="92">
        <f t="shared" si="8"/>
        <v>0</v>
      </c>
      <c r="N25" s="92">
        <f t="shared" si="8"/>
        <v>564603.51</v>
      </c>
      <c r="O25" s="46">
        <f t="shared" si="8"/>
        <v>0</v>
      </c>
      <c r="P25" s="93">
        <f t="shared" si="8"/>
        <v>0</v>
      </c>
      <c r="Q25" s="93">
        <f t="shared" si="8"/>
        <v>564603.51</v>
      </c>
      <c r="R25" s="92">
        <f>R17+R21+R22+R24</f>
        <v>1626965.56</v>
      </c>
      <c r="S25" s="46">
        <f aca="true" t="shared" si="9" ref="S25:AB25">S17+S21+S22+S24+S20+S23</f>
        <v>0</v>
      </c>
      <c r="T25" s="46">
        <f t="shared" si="9"/>
        <v>0</v>
      </c>
      <c r="U25" s="93">
        <f t="shared" si="9"/>
        <v>0</v>
      </c>
      <c r="V25" s="46">
        <f t="shared" si="9"/>
        <v>0</v>
      </c>
      <c r="W25" s="93">
        <f t="shared" si="9"/>
        <v>0</v>
      </c>
      <c r="X25" s="92">
        <f t="shared" si="9"/>
        <v>0</v>
      </c>
      <c r="Y25" s="46">
        <f t="shared" si="9"/>
        <v>1626965.56</v>
      </c>
      <c r="Z25" s="93">
        <f t="shared" si="9"/>
        <v>0</v>
      </c>
      <c r="AA25" s="46">
        <f t="shared" si="9"/>
        <v>0</v>
      </c>
      <c r="AB25" s="94">
        <f t="shared" si="9"/>
        <v>1626965.56</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v>18370507.919999994</v>
      </c>
      <c r="E30" s="30">
        <f>SUM(E31:E36)</f>
        <v>4762320</v>
      </c>
      <c r="F30" s="30"/>
      <c r="G30" s="30">
        <f>SUM(G31:G36)</f>
        <v>23132827.919999994</v>
      </c>
      <c r="H30" s="30"/>
      <c r="I30" s="146" t="s">
        <v>51</v>
      </c>
      <c r="J30" s="33" t="s">
        <v>37</v>
      </c>
      <c r="K30" s="30"/>
      <c r="L30" s="34">
        <v>22613710</v>
      </c>
      <c r="M30" s="34"/>
      <c r="N30" s="34">
        <f>+N34+N38+N42</f>
        <v>540290</v>
      </c>
      <c r="O30" s="34"/>
      <c r="P30" s="34">
        <f>L30+N30</f>
        <v>23154000</v>
      </c>
      <c r="AB30" s="50"/>
      <c r="AC30" s="51"/>
    </row>
    <row r="31" spans="1:29" ht="12.75">
      <c r="A31" s="35"/>
      <c r="B31" s="32" t="s">
        <v>38</v>
      </c>
      <c r="C31" s="34"/>
      <c r="D31" s="34">
        <v>0</v>
      </c>
      <c r="E31" s="30"/>
      <c r="F31" s="30"/>
      <c r="G31" s="31">
        <f>C31+E31+D31</f>
        <v>0</v>
      </c>
      <c r="H31" s="30"/>
      <c r="I31" s="146"/>
      <c r="J31" s="50" t="s">
        <v>39</v>
      </c>
      <c r="K31" s="30"/>
      <c r="L31" s="53">
        <v>11272615.780199999</v>
      </c>
      <c r="M31" s="53"/>
      <c r="N31" s="53">
        <f>+N35+N39+N43</f>
        <v>1626965.56</v>
      </c>
      <c r="O31" s="53"/>
      <c r="P31" s="54">
        <f>L31+N31</f>
        <v>12899581.3402</v>
      </c>
      <c r="AB31" s="50"/>
      <c r="AC31" s="51"/>
    </row>
    <row r="32" spans="1:29" ht="13.5" thickBot="1">
      <c r="A32" s="35"/>
      <c r="B32" s="32" t="s">
        <v>63</v>
      </c>
      <c r="C32" s="100"/>
      <c r="D32" s="30">
        <v>0</v>
      </c>
      <c r="E32" s="30"/>
      <c r="F32" s="30"/>
      <c r="G32" s="31">
        <f aca="true" t="shared" si="10" ref="G32:G38">C32+E32+D32</f>
        <v>0</v>
      </c>
      <c r="H32" s="30"/>
      <c r="I32" s="146"/>
      <c r="J32" s="50" t="s">
        <v>40</v>
      </c>
      <c r="K32" s="30"/>
      <c r="L32" s="55">
        <v>11341094.219800001</v>
      </c>
      <c r="M32" s="53"/>
      <c r="N32" s="55">
        <f>N30-N31</f>
        <v>-1086675.56</v>
      </c>
      <c r="O32" s="53"/>
      <c r="P32" s="56">
        <f>P30-P31</f>
        <v>10254418.6598</v>
      </c>
      <c r="AB32" s="50"/>
      <c r="AC32" s="51"/>
    </row>
    <row r="33" spans="1:30" ht="13.5" thickTop="1">
      <c r="A33" s="35"/>
      <c r="B33" s="32" t="s">
        <v>41</v>
      </c>
      <c r="C33" s="30"/>
      <c r="D33" s="30">
        <v>0</v>
      </c>
      <c r="E33" s="30"/>
      <c r="F33" s="30"/>
      <c r="G33" s="31">
        <f t="shared" si="10"/>
        <v>0</v>
      </c>
      <c r="H33" s="30"/>
      <c r="I33" s="57"/>
      <c r="J33" s="50"/>
      <c r="K33" s="30"/>
      <c r="L33" s="50"/>
      <c r="M33" s="50"/>
      <c r="N33" s="50"/>
      <c r="O33" s="50"/>
      <c r="P33" s="50"/>
      <c r="R33" s="58" t="s">
        <v>57</v>
      </c>
      <c r="X33" s="58" t="s">
        <v>58</v>
      </c>
      <c r="AB33" s="50"/>
      <c r="AC33" s="51"/>
      <c r="AD33" s="42"/>
    </row>
    <row r="34" spans="1:30" ht="15" customHeight="1">
      <c r="A34" s="35"/>
      <c r="B34" s="32" t="s">
        <v>42</v>
      </c>
      <c r="C34" s="30"/>
      <c r="D34" s="30">
        <v>0</v>
      </c>
      <c r="E34" s="30"/>
      <c r="F34" s="30"/>
      <c r="G34" s="31">
        <f t="shared" si="10"/>
        <v>0</v>
      </c>
      <c r="H34" s="30"/>
      <c r="I34" s="146" t="s">
        <v>52</v>
      </c>
      <c r="J34" s="33" t="s">
        <v>37</v>
      </c>
      <c r="K34" s="30"/>
      <c r="L34" s="34">
        <v>13121000</v>
      </c>
      <c r="M34" s="34"/>
      <c r="N34" s="34">
        <v>1273000</v>
      </c>
      <c r="O34" s="34"/>
      <c r="P34" s="34">
        <f>L34+N34</f>
        <v>14394000</v>
      </c>
      <c r="AB34" s="50"/>
      <c r="AC34" s="51"/>
      <c r="AD34" s="42"/>
    </row>
    <row r="35" spans="1:30" ht="12.75">
      <c r="A35" s="35"/>
      <c r="B35" s="32" t="s">
        <v>44</v>
      </c>
      <c r="C35" s="30"/>
      <c r="D35" s="30">
        <v>0</v>
      </c>
      <c r="E35" s="30"/>
      <c r="F35" s="30"/>
      <c r="G35" s="31">
        <f t="shared" si="10"/>
        <v>0</v>
      </c>
      <c r="H35" s="30"/>
      <c r="I35" s="146"/>
      <c r="J35" s="50" t="s">
        <v>39</v>
      </c>
      <c r="K35" s="30"/>
      <c r="L35" s="53">
        <v>4413895.940199999</v>
      </c>
      <c r="M35" s="53"/>
      <c r="N35" s="53">
        <f>+G25</f>
        <v>1049258.05</v>
      </c>
      <c r="O35" s="53"/>
      <c r="P35" s="54">
        <f>L35+N35</f>
        <v>5463153.990199999</v>
      </c>
      <c r="AB35" s="50"/>
      <c r="AC35" s="51"/>
      <c r="AD35" s="42"/>
    </row>
    <row r="36" spans="1:30" ht="13.5" thickBot="1">
      <c r="A36" s="35"/>
      <c r="B36" s="32" t="s">
        <v>100</v>
      </c>
      <c r="C36" s="30"/>
      <c r="D36" s="30">
        <v>18370507.919999994</v>
      </c>
      <c r="E36" s="30">
        <v>4762320</v>
      </c>
      <c r="F36" s="30"/>
      <c r="G36" s="31">
        <f t="shared" si="10"/>
        <v>23132827.919999994</v>
      </c>
      <c r="H36" s="30"/>
      <c r="I36" s="146"/>
      <c r="J36" s="50" t="s">
        <v>40</v>
      </c>
      <c r="K36" s="30"/>
      <c r="L36" s="55">
        <v>8707104.0598</v>
      </c>
      <c r="M36" s="53"/>
      <c r="N36" s="55">
        <f>N34-N35</f>
        <v>223741.94999999995</v>
      </c>
      <c r="O36" s="53"/>
      <c r="P36" s="56">
        <f>P34-P35</f>
        <v>8930846.009800002</v>
      </c>
      <c r="AB36" s="50"/>
      <c r="AC36" s="51"/>
      <c r="AD36" s="42"/>
    </row>
    <row r="37" spans="1:30" ht="13.5" thickTop="1">
      <c r="A37" s="36" t="s">
        <v>45</v>
      </c>
      <c r="B37" s="32"/>
      <c r="C37" s="30"/>
      <c r="D37" s="30">
        <v>0</v>
      </c>
      <c r="E37" s="30"/>
      <c r="F37" s="30"/>
      <c r="G37" s="31">
        <f t="shared" si="10"/>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v>3397841.6</v>
      </c>
      <c r="E38" s="30">
        <v>415000</v>
      </c>
      <c r="F38" s="30"/>
      <c r="G38" s="31">
        <f t="shared" si="10"/>
        <v>3812841.6</v>
      </c>
      <c r="H38" s="30"/>
      <c r="I38" s="146" t="s">
        <v>53</v>
      </c>
      <c r="J38" s="33" t="s">
        <v>37</v>
      </c>
      <c r="K38" s="30"/>
      <c r="L38" s="34">
        <v>9492710</v>
      </c>
      <c r="M38" s="34"/>
      <c r="N38" s="34">
        <v>-732710</v>
      </c>
      <c r="O38" s="34"/>
      <c r="P38" s="34">
        <f>L38+N38</f>
        <v>8760000</v>
      </c>
      <c r="R38" s="66" t="s">
        <v>76</v>
      </c>
      <c r="S38" s="66"/>
      <c r="T38" s="59"/>
      <c r="U38" s="59"/>
      <c r="X38" s="66" t="s">
        <v>78</v>
      </c>
      <c r="Y38" s="66"/>
      <c r="Z38" s="59"/>
      <c r="AA38" s="59"/>
      <c r="AB38" s="50"/>
      <c r="AC38" s="51"/>
      <c r="AD38" s="42"/>
    </row>
    <row r="39" spans="2:30" ht="12.75">
      <c r="B39" s="36" t="s">
        <v>61</v>
      </c>
      <c r="C39" s="30"/>
      <c r="D39" s="30">
        <v>0</v>
      </c>
      <c r="E39" s="30"/>
      <c r="F39" s="30"/>
      <c r="G39" s="31">
        <f>C39+E39+D39</f>
        <v>0</v>
      </c>
      <c r="H39" s="30"/>
      <c r="I39" s="146"/>
      <c r="J39" s="50" t="s">
        <v>39</v>
      </c>
      <c r="K39" s="30"/>
      <c r="L39" s="53">
        <v>4543717.640000001</v>
      </c>
      <c r="M39" s="53"/>
      <c r="N39" s="53">
        <f>+Q25</f>
        <v>564603.51</v>
      </c>
      <c r="O39" s="53"/>
      <c r="P39" s="54">
        <f>L39+N39</f>
        <v>5108321.15</v>
      </c>
      <c r="R39" s="59" t="s">
        <v>79</v>
      </c>
      <c r="S39" s="59"/>
      <c r="T39" s="59"/>
      <c r="U39" s="59"/>
      <c r="X39" s="42" t="s">
        <v>77</v>
      </c>
      <c r="AB39" s="50"/>
      <c r="AC39" s="51"/>
      <c r="AD39" s="42"/>
    </row>
    <row r="40" spans="2:30" ht="13.5" thickBot="1">
      <c r="B40" s="36" t="s">
        <v>62</v>
      </c>
      <c r="C40" s="30"/>
      <c r="D40" s="30">
        <v>0</v>
      </c>
      <c r="E40" s="30"/>
      <c r="F40" s="30"/>
      <c r="G40" s="31">
        <f>C40+E40+D40</f>
        <v>0</v>
      </c>
      <c r="H40" s="30"/>
      <c r="I40" s="146"/>
      <c r="J40" s="50" t="s">
        <v>40</v>
      </c>
      <c r="K40" s="30"/>
      <c r="L40" s="55">
        <v>4948992.359999999</v>
      </c>
      <c r="M40" s="53"/>
      <c r="N40" s="55">
        <f>N38-N39</f>
        <v>-1297313.51</v>
      </c>
      <c r="O40" s="53"/>
      <c r="P40" s="56">
        <f>P38-P39</f>
        <v>3651678.8499999996</v>
      </c>
      <c r="R40" s="59"/>
      <c r="S40" s="59"/>
      <c r="T40" s="59"/>
      <c r="U40" s="59"/>
      <c r="AB40" s="50"/>
      <c r="AC40" s="51"/>
      <c r="AD40" s="42"/>
    </row>
    <row r="41" spans="1:30" ht="13.5" thickTop="1">
      <c r="A41" s="32" t="s">
        <v>47</v>
      </c>
      <c r="B41" s="32"/>
      <c r="C41" s="30">
        <f>C30-C37+C38-C39+C40</f>
        <v>0</v>
      </c>
      <c r="D41" s="30">
        <v>21768349.519999996</v>
      </c>
      <c r="E41" s="30">
        <f>E30-E37+E38-E39+E40</f>
        <v>5177320</v>
      </c>
      <c r="F41" s="30"/>
      <c r="G41" s="30">
        <f>G30-G37+G38-G39+G40</f>
        <v>26945669.519999996</v>
      </c>
      <c r="H41" s="30"/>
      <c r="I41" s="57"/>
      <c r="J41" s="50"/>
      <c r="K41" s="30"/>
      <c r="L41" s="50"/>
      <c r="M41" s="50"/>
      <c r="N41" s="50"/>
      <c r="O41" s="50"/>
      <c r="P41" s="50"/>
      <c r="R41" s="59"/>
      <c r="S41" s="59"/>
      <c r="T41" s="59"/>
      <c r="U41" s="59"/>
      <c r="AB41" s="50"/>
      <c r="AC41" s="51"/>
      <c r="AD41" s="42"/>
    </row>
    <row r="42" spans="1:30" ht="12.75">
      <c r="A42" s="36" t="s">
        <v>50</v>
      </c>
      <c r="B42" s="32"/>
      <c r="C42" s="30"/>
      <c r="D42" s="30">
        <v>1023447.9199999999</v>
      </c>
      <c r="E42" s="30"/>
      <c r="F42" s="30"/>
      <c r="G42" s="31">
        <f>C42+E42+D42</f>
        <v>1023447.9199999999</v>
      </c>
      <c r="H42" s="30"/>
      <c r="I42" s="146" t="s">
        <v>54</v>
      </c>
      <c r="J42" s="33" t="s">
        <v>37</v>
      </c>
      <c r="K42" s="30"/>
      <c r="L42" s="34">
        <v>0</v>
      </c>
      <c r="M42" s="34"/>
      <c r="N42" s="34">
        <v>0</v>
      </c>
      <c r="O42" s="34"/>
      <c r="P42" s="34">
        <f>L42+N42</f>
        <v>0</v>
      </c>
      <c r="R42" s="59"/>
      <c r="S42" s="59"/>
      <c r="T42" s="59"/>
      <c r="U42" s="59"/>
      <c r="AB42" s="50"/>
      <c r="AC42" s="51"/>
      <c r="AD42" s="42"/>
    </row>
    <row r="43" spans="1:30" ht="12.75">
      <c r="A43" s="35"/>
      <c r="B43" s="32" t="s">
        <v>48</v>
      </c>
      <c r="C43" s="30"/>
      <c r="D43" s="134">
        <v>11272615.7802</v>
      </c>
      <c r="E43" s="30">
        <f>AB25</f>
        <v>1626965.56</v>
      </c>
      <c r="F43" s="30"/>
      <c r="G43" s="31">
        <f>C43+E43+D43</f>
        <v>12899581.340200001</v>
      </c>
      <c r="H43" s="17"/>
      <c r="I43" s="146"/>
      <c r="J43" s="50" t="s">
        <v>39</v>
      </c>
      <c r="K43" s="17"/>
      <c r="L43" s="53">
        <v>2315002.2</v>
      </c>
      <c r="M43" s="53"/>
      <c r="N43" s="53">
        <f>+L25</f>
        <v>13104</v>
      </c>
      <c r="O43" s="53"/>
      <c r="P43" s="54">
        <f>L43+N43</f>
        <v>2328106.2</v>
      </c>
      <c r="AB43" s="59"/>
      <c r="AC43" s="60"/>
      <c r="AD43" s="42"/>
    </row>
    <row r="44" spans="1:30" ht="13.5" thickBot="1">
      <c r="A44" s="36" t="s">
        <v>49</v>
      </c>
      <c r="B44" s="29"/>
      <c r="C44" s="37">
        <f>C41-C42-C43</f>
        <v>0</v>
      </c>
      <c r="D44" s="37">
        <v>9472285.819799993</v>
      </c>
      <c r="E44" s="37">
        <f>E41-E42-E43</f>
        <v>3550354.44</v>
      </c>
      <c r="F44" s="30"/>
      <c r="G44" s="37">
        <f>G41-G42-G43</f>
        <v>13022640.259799993</v>
      </c>
      <c r="H44" s="17"/>
      <c r="I44" s="146"/>
      <c r="J44" s="50" t="s">
        <v>40</v>
      </c>
      <c r="K44" s="17"/>
      <c r="L44" s="55">
        <v>-2315002.2</v>
      </c>
      <c r="M44" s="53"/>
      <c r="N44" s="55">
        <f>N42-N43</f>
        <v>-13104</v>
      </c>
      <c r="O44" s="53"/>
      <c r="P44" s="56">
        <f>P42-P43</f>
        <v>-2328106.2</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row r="59" spans="1:2" ht="12.75">
      <c r="A59" s="141" t="s">
        <v>96</v>
      </c>
      <c r="B59" s="141"/>
    </row>
    <row r="60" spans="1:2" ht="12.75">
      <c r="A60" s="141"/>
      <c r="B60" s="141" t="s">
        <v>98</v>
      </c>
    </row>
    <row r="61" spans="1:4" ht="12.75">
      <c r="A61" s="141"/>
      <c r="B61" s="145" t="s">
        <v>30</v>
      </c>
      <c r="D61" s="140"/>
    </row>
    <row r="62" spans="2:4" ht="12.75">
      <c r="B62" s="62" t="s">
        <v>93</v>
      </c>
      <c r="D62" s="140">
        <v>1209566.2</v>
      </c>
    </row>
    <row r="63" spans="2:4" ht="12.75">
      <c r="B63" s="62" t="s">
        <v>95</v>
      </c>
      <c r="D63" s="140"/>
    </row>
    <row r="64" spans="2:4" ht="12.75">
      <c r="B64" s="143" t="s">
        <v>97</v>
      </c>
      <c r="D64" s="140">
        <v>2175</v>
      </c>
    </row>
    <row r="65" spans="2:4" ht="13.5" thickBot="1">
      <c r="B65" s="144" t="s">
        <v>94</v>
      </c>
      <c r="D65" s="142">
        <f>D62-D64</f>
        <v>1207391.2</v>
      </c>
    </row>
    <row r="66" ht="13.5" thickTop="1">
      <c r="D66" s="140"/>
    </row>
    <row r="67" ht="12.75">
      <c r="D67" s="140"/>
    </row>
  </sheetData>
  <sheetProtection/>
  <mergeCells count="26">
    <mergeCell ref="A2:AC2"/>
    <mergeCell ref="A3:AC3"/>
    <mergeCell ref="A4:AC4"/>
    <mergeCell ref="A12:B14"/>
    <mergeCell ref="C12:G13"/>
    <mergeCell ref="H12:Q12"/>
    <mergeCell ref="R12:R14"/>
    <mergeCell ref="S12:W13"/>
    <mergeCell ref="X12:AB13"/>
    <mergeCell ref="AC12:AC14"/>
    <mergeCell ref="A16:B16"/>
    <mergeCell ref="A17:B17"/>
    <mergeCell ref="A18:B18"/>
    <mergeCell ref="A26:B26"/>
    <mergeCell ref="H13:L13"/>
    <mergeCell ref="M13:Q13"/>
    <mergeCell ref="A15:B15"/>
    <mergeCell ref="C15:G15"/>
    <mergeCell ref="H15:L15"/>
    <mergeCell ref="M15:Q15"/>
    <mergeCell ref="I30:I32"/>
    <mergeCell ref="I34:I36"/>
    <mergeCell ref="I38:I40"/>
    <mergeCell ref="I42:I44"/>
    <mergeCell ref="S15:W15"/>
    <mergeCell ref="X15:AB15"/>
  </mergeCells>
  <printOptions horizontalCentered="1"/>
  <pageMargins left="0.159448818897638" right="0.159448818897638" top="0.76" bottom="0.21259842519685" header="0.5" footer="0.5"/>
  <pageSetup fitToHeight="1" fitToWidth="1" orientation="landscape" paperSize="150" scale="63" r:id="rId3"/>
  <legacy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E67"/>
  <sheetViews>
    <sheetView zoomScale="85" zoomScaleNormal="85" zoomScalePageLayoutView="0" workbookViewId="0" topLeftCell="A4">
      <selection activeCell="L30" sqref="L30:L44"/>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3.00390625" style="42" customWidth="1"/>
    <col min="6" max="6" width="6.50390625" style="42" customWidth="1"/>
    <col min="7" max="7" width="11.87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6.375" style="42" customWidth="1"/>
    <col min="14" max="14" width="11.875" style="42" customWidth="1"/>
    <col min="15" max="15" width="7.25390625" style="42" customWidth="1"/>
    <col min="16" max="16" width="12.375" style="42" customWidth="1"/>
    <col min="17" max="17" width="11.50390625" style="42" customWidth="1"/>
    <col min="18" max="18" width="11.8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5" width="10.875" style="42" customWidth="1"/>
    <col min="26" max="26" width="12.875" style="42" customWidth="1"/>
    <col min="27" max="27" width="10.25390625" style="42" customWidth="1"/>
    <col min="28" max="28" width="10.875" style="42" customWidth="1"/>
    <col min="29" max="29" width="0.5" style="43" customWidth="1"/>
    <col min="30" max="30" width="12.00390625" style="43" bestFit="1" customWidth="1"/>
    <col min="31" max="31" width="11.50390625" style="43" bestFit="1" customWidth="1"/>
    <col min="32"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92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800345.48</v>
      </c>
      <c r="E17" s="85">
        <f>E18+E19</f>
        <v>0</v>
      </c>
      <c r="F17" s="85">
        <f>F18+F19</f>
        <v>0</v>
      </c>
      <c r="G17" s="24">
        <f aca="true" t="shared" si="0" ref="G17:G24">SUM(C17:F17)</f>
        <v>800345.48</v>
      </c>
      <c r="H17" s="23">
        <f>H18+H19</f>
        <v>0</v>
      </c>
      <c r="I17" s="23">
        <f>I18+I19</f>
        <v>0</v>
      </c>
      <c r="J17" s="34">
        <f>J18+J19</f>
        <v>0</v>
      </c>
      <c r="K17" s="23">
        <f>K18+K19</f>
        <v>0</v>
      </c>
      <c r="L17" s="25">
        <f aca="true" t="shared" si="1" ref="L17:L24">SUM(H17:K17)</f>
        <v>0</v>
      </c>
      <c r="M17" s="85">
        <f>M18+M19</f>
        <v>0</v>
      </c>
      <c r="N17" s="85">
        <f>N18+N19</f>
        <v>292379.64</v>
      </c>
      <c r="O17" s="23">
        <f>O18+O19</f>
        <v>0</v>
      </c>
      <c r="P17" s="86">
        <f>P18+P19</f>
        <v>0</v>
      </c>
      <c r="Q17" s="25">
        <f>SUM(M17:P17)</f>
        <v>292379.64</v>
      </c>
      <c r="R17" s="87">
        <f>G17+L17+Q17</f>
        <v>1092725.12</v>
      </c>
      <c r="S17" s="23">
        <f>S18+S19</f>
        <v>0</v>
      </c>
      <c r="T17" s="23">
        <f>T18+T19</f>
        <v>0</v>
      </c>
      <c r="U17" s="86">
        <f>U18+U19</f>
        <v>0</v>
      </c>
      <c r="V17" s="23">
        <f>V18+V19</f>
        <v>0</v>
      </c>
      <c r="W17" s="25">
        <f>SUM(S17:V17)</f>
        <v>0</v>
      </c>
      <c r="X17" s="85">
        <f>X18+X19</f>
        <v>0</v>
      </c>
      <c r="Y17" s="23">
        <f>Y18+Y19</f>
        <v>1092725.12</v>
      </c>
      <c r="Z17" s="86">
        <f>Z18+Z19</f>
        <v>0</v>
      </c>
      <c r="AA17" s="23">
        <f>AA18+AA19</f>
        <v>0</v>
      </c>
      <c r="AB17" s="88">
        <f>SUM(X17:AA17)</f>
        <v>1092725.12</v>
      </c>
      <c r="AC17" s="26"/>
    </row>
    <row r="18" spans="1:30" ht="12.75">
      <c r="A18" s="156" t="s">
        <v>24</v>
      </c>
      <c r="B18" s="157"/>
      <c r="C18" s="44"/>
      <c r="D18" s="44">
        <v>162783</v>
      </c>
      <c r="E18" s="44"/>
      <c r="F18" s="44"/>
      <c r="G18" s="24">
        <f t="shared" si="0"/>
        <v>162783</v>
      </c>
      <c r="H18" s="44"/>
      <c r="I18" s="64"/>
      <c r="J18" s="76"/>
      <c r="K18" s="44"/>
      <c r="L18" s="24">
        <f t="shared" si="1"/>
        <v>0</v>
      </c>
      <c r="M18" s="44"/>
      <c r="N18" s="44">
        <v>144884.01</v>
      </c>
      <c r="O18" s="44"/>
      <c r="P18" s="44"/>
      <c r="Q18" s="25">
        <f aca="true" t="shared" si="2" ref="Q18:Q24">SUM(M18:P18)</f>
        <v>144884.01</v>
      </c>
      <c r="R18" s="87">
        <f aca="true" t="shared" si="3" ref="R18:R24">G18+L18+Q18</f>
        <v>307667.01</v>
      </c>
      <c r="S18" s="44"/>
      <c r="T18" s="44"/>
      <c r="U18" s="90"/>
      <c r="V18" s="44"/>
      <c r="W18" s="25">
        <f aca="true" t="shared" si="4" ref="W18:W24">SUM(S18:V18)</f>
        <v>0</v>
      </c>
      <c r="X18" s="79">
        <f>C18+H18+M18+S18</f>
        <v>0</v>
      </c>
      <c r="Y18" s="44">
        <f aca="true" t="shared" si="5" ref="Y18:AA24">D18+I18+N18+T18</f>
        <v>307667.01</v>
      </c>
      <c r="Z18" s="90">
        <f t="shared" si="5"/>
        <v>0</v>
      </c>
      <c r="AA18" s="44">
        <f t="shared" si="5"/>
        <v>0</v>
      </c>
      <c r="AB18" s="88">
        <f aca="true" t="shared" si="6" ref="AB18:AB24">SUM(X18:AA18)</f>
        <v>307667.01</v>
      </c>
      <c r="AC18" s="45"/>
      <c r="AD18" s="42">
        <v>307667.01</v>
      </c>
    </row>
    <row r="19" spans="1:31" ht="12.75">
      <c r="A19" s="40" t="s">
        <v>25</v>
      </c>
      <c r="B19" s="27"/>
      <c r="C19" s="44"/>
      <c r="D19" s="44">
        <v>637562.48</v>
      </c>
      <c r="E19" s="44"/>
      <c r="F19" s="44"/>
      <c r="G19" s="24">
        <f t="shared" si="0"/>
        <v>637562.48</v>
      </c>
      <c r="H19" s="44"/>
      <c r="I19" s="64"/>
      <c r="J19" s="76"/>
      <c r="K19" s="44"/>
      <c r="L19" s="24">
        <f t="shared" si="1"/>
        <v>0</v>
      </c>
      <c r="M19" s="44"/>
      <c r="N19" s="44">
        <v>147495.63</v>
      </c>
      <c r="O19" s="44"/>
      <c r="P19" s="44"/>
      <c r="Q19" s="25">
        <f t="shared" si="2"/>
        <v>147495.63</v>
      </c>
      <c r="R19" s="87">
        <f t="shared" si="3"/>
        <v>785058.11</v>
      </c>
      <c r="S19" s="44"/>
      <c r="T19" s="44"/>
      <c r="U19" s="90"/>
      <c r="V19" s="44"/>
      <c r="W19" s="25">
        <f t="shared" si="4"/>
        <v>0</v>
      </c>
      <c r="X19" s="79">
        <f aca="true" t="shared" si="7" ref="X19:X24">C19+H19+M19+S19</f>
        <v>0</v>
      </c>
      <c r="Y19" s="44">
        <f t="shared" si="5"/>
        <v>785058.11</v>
      </c>
      <c r="Z19" s="90">
        <f t="shared" si="5"/>
        <v>0</v>
      </c>
      <c r="AA19" s="44">
        <f t="shared" si="5"/>
        <v>0</v>
      </c>
      <c r="AB19" s="88">
        <f t="shared" si="6"/>
        <v>785058.11</v>
      </c>
      <c r="AC19" s="45"/>
      <c r="AD19" s="42">
        <v>785058.1080000002</v>
      </c>
      <c r="AE19" s="42">
        <f>SUM(AD18:AD19)</f>
        <v>1092725.1180000002</v>
      </c>
    </row>
    <row r="20" spans="1:31"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4"/>
        <v>0</v>
      </c>
      <c r="X20" s="79">
        <f t="shared" si="7"/>
        <v>0</v>
      </c>
      <c r="Y20" s="44">
        <f t="shared" si="5"/>
        <v>0</v>
      </c>
      <c r="Z20" s="90">
        <f t="shared" si="5"/>
        <v>0</v>
      </c>
      <c r="AA20" s="44">
        <f t="shared" si="5"/>
        <v>0</v>
      </c>
      <c r="AB20" s="88">
        <f t="shared" si="6"/>
        <v>0</v>
      </c>
      <c r="AC20" s="45"/>
      <c r="AD20" s="42"/>
      <c r="AE20" s="140">
        <v>1092725.118</v>
      </c>
    </row>
    <row r="21" spans="1:31" ht="12.75">
      <c r="A21" s="39" t="s">
        <v>27</v>
      </c>
      <c r="B21" s="41"/>
      <c r="C21" s="44"/>
      <c r="D21" s="89"/>
      <c r="E21" s="79"/>
      <c r="F21" s="79"/>
      <c r="G21" s="24">
        <f t="shared" si="0"/>
        <v>0</v>
      </c>
      <c r="H21" s="44"/>
      <c r="I21" s="127"/>
      <c r="J21" s="90"/>
      <c r="K21" s="44"/>
      <c r="L21" s="24">
        <f t="shared" si="1"/>
        <v>0</v>
      </c>
      <c r="M21" s="76"/>
      <c r="N21" s="64"/>
      <c r="O21" s="44"/>
      <c r="P21" s="90"/>
      <c r="Q21" s="25">
        <f t="shared" si="2"/>
        <v>0</v>
      </c>
      <c r="R21" s="87">
        <f t="shared" si="3"/>
        <v>0</v>
      </c>
      <c r="S21" s="44"/>
      <c r="T21" s="44"/>
      <c r="U21" s="90"/>
      <c r="V21" s="44"/>
      <c r="W21" s="25">
        <f t="shared" si="4"/>
        <v>0</v>
      </c>
      <c r="X21" s="79">
        <f t="shared" si="7"/>
        <v>0</v>
      </c>
      <c r="Y21" s="44">
        <f t="shared" si="5"/>
        <v>0</v>
      </c>
      <c r="Z21" s="90">
        <f t="shared" si="5"/>
        <v>0</v>
      </c>
      <c r="AA21" s="44">
        <f t="shared" si="5"/>
        <v>0</v>
      </c>
      <c r="AB21" s="88">
        <f t="shared" si="6"/>
        <v>0</v>
      </c>
      <c r="AC21" s="45"/>
      <c r="AE21" s="137">
        <f>AE19-AE20</f>
        <v>0</v>
      </c>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 t="shared" si="3"/>
        <v>0</v>
      </c>
      <c r="S22" s="44"/>
      <c r="T22" s="44"/>
      <c r="U22" s="90"/>
      <c r="V22" s="44"/>
      <c r="W22" s="25">
        <f t="shared" si="4"/>
        <v>0</v>
      </c>
      <c r="X22" s="79">
        <f t="shared" si="7"/>
        <v>0</v>
      </c>
      <c r="Y22" s="44">
        <f t="shared" si="5"/>
        <v>0</v>
      </c>
      <c r="Z22" s="90">
        <f t="shared" si="5"/>
        <v>0</v>
      </c>
      <c r="AA22" s="44">
        <f t="shared" si="5"/>
        <v>0</v>
      </c>
      <c r="AB22" s="88">
        <f t="shared" si="6"/>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 t="shared" si="3"/>
        <v>0</v>
      </c>
      <c r="S23" s="44"/>
      <c r="T23" s="44"/>
      <c r="U23" s="90"/>
      <c r="V23" s="44"/>
      <c r="W23" s="25">
        <f t="shared" si="4"/>
        <v>0</v>
      </c>
      <c r="X23" s="79">
        <f t="shared" si="7"/>
        <v>0</v>
      </c>
      <c r="Y23" s="44">
        <f t="shared" si="5"/>
        <v>0</v>
      </c>
      <c r="Z23" s="90">
        <f t="shared" si="5"/>
        <v>0</v>
      </c>
      <c r="AA23" s="44">
        <f t="shared" si="5"/>
        <v>0</v>
      </c>
      <c r="AB23" s="88">
        <f t="shared" si="6"/>
        <v>0</v>
      </c>
      <c r="AC23" s="45"/>
    </row>
    <row r="24" spans="1:31" ht="12.75">
      <c r="A24" s="39" t="s">
        <v>30</v>
      </c>
      <c r="B24" s="41"/>
      <c r="C24" s="44"/>
      <c r="D24" s="79">
        <v>1748323.95</v>
      </c>
      <c r="E24" s="79"/>
      <c r="F24" s="79"/>
      <c r="G24" s="24">
        <f t="shared" si="0"/>
        <v>1748323.95</v>
      </c>
      <c r="H24" s="44"/>
      <c r="I24" s="90">
        <v>244697.62</v>
      </c>
      <c r="J24" s="79"/>
      <c r="K24" s="44"/>
      <c r="L24" s="25">
        <f t="shared" si="1"/>
        <v>244697.62</v>
      </c>
      <c r="M24" s="79"/>
      <c r="N24" s="79">
        <v>1159567.05</v>
      </c>
      <c r="O24" s="44"/>
      <c r="P24" s="90"/>
      <c r="Q24" s="25">
        <f t="shared" si="2"/>
        <v>1159567.05</v>
      </c>
      <c r="R24" s="87">
        <f t="shared" si="3"/>
        <v>3152588.62</v>
      </c>
      <c r="S24" s="44"/>
      <c r="T24" s="44"/>
      <c r="U24" s="90"/>
      <c r="V24" s="44"/>
      <c r="W24" s="25">
        <f t="shared" si="4"/>
        <v>0</v>
      </c>
      <c r="X24" s="79">
        <f t="shared" si="7"/>
        <v>0</v>
      </c>
      <c r="Y24" s="44">
        <f t="shared" si="5"/>
        <v>3152588.62</v>
      </c>
      <c r="Z24" s="90">
        <f t="shared" si="5"/>
        <v>0</v>
      </c>
      <c r="AA24" s="44">
        <f t="shared" si="5"/>
        <v>0</v>
      </c>
      <c r="AB24" s="88">
        <f t="shared" si="6"/>
        <v>3152588.62</v>
      </c>
      <c r="AC24" s="45"/>
      <c r="AD24" s="137">
        <f>3172608.62-D64</f>
        <v>3170433.62</v>
      </c>
      <c r="AE24" s="137">
        <f>AB24-AD24</f>
        <v>-17845</v>
      </c>
    </row>
    <row r="25" spans="1:30" ht="13.5" thickBot="1">
      <c r="A25" s="28"/>
      <c r="B25" s="41" t="s">
        <v>31</v>
      </c>
      <c r="C25" s="46">
        <f aca="true" t="shared" si="8" ref="C25:Q25">C17+C21+C22+C24+C20+C23</f>
        <v>0</v>
      </c>
      <c r="D25" s="92">
        <f t="shared" si="8"/>
        <v>2548669.4299999997</v>
      </c>
      <c r="E25" s="92">
        <f t="shared" si="8"/>
        <v>0</v>
      </c>
      <c r="F25" s="92">
        <f t="shared" si="8"/>
        <v>0</v>
      </c>
      <c r="G25" s="46">
        <f t="shared" si="8"/>
        <v>2548669.4299999997</v>
      </c>
      <c r="H25" s="46">
        <f t="shared" si="8"/>
        <v>0</v>
      </c>
      <c r="I25" s="93">
        <f t="shared" si="8"/>
        <v>244697.62</v>
      </c>
      <c r="J25" s="92">
        <f t="shared" si="8"/>
        <v>0</v>
      </c>
      <c r="K25" s="46"/>
      <c r="L25" s="93">
        <f t="shared" si="8"/>
        <v>244697.62</v>
      </c>
      <c r="M25" s="92">
        <f t="shared" si="8"/>
        <v>0</v>
      </c>
      <c r="N25" s="92">
        <f t="shared" si="8"/>
        <v>1451946.69</v>
      </c>
      <c r="O25" s="46">
        <f t="shared" si="8"/>
        <v>0</v>
      </c>
      <c r="P25" s="93">
        <f t="shared" si="8"/>
        <v>0</v>
      </c>
      <c r="Q25" s="93">
        <f t="shared" si="8"/>
        <v>1451946.69</v>
      </c>
      <c r="R25" s="92">
        <f>R17+R21+R22+R24</f>
        <v>4245313.74</v>
      </c>
      <c r="S25" s="46">
        <f aca="true" t="shared" si="9" ref="S25:AB25">S17+S21+S22+S24+S20+S23</f>
        <v>0</v>
      </c>
      <c r="T25" s="46">
        <f t="shared" si="9"/>
        <v>0</v>
      </c>
      <c r="U25" s="93">
        <f t="shared" si="9"/>
        <v>0</v>
      </c>
      <c r="V25" s="46">
        <f t="shared" si="9"/>
        <v>0</v>
      </c>
      <c r="W25" s="93">
        <f t="shared" si="9"/>
        <v>0</v>
      </c>
      <c r="X25" s="92">
        <f t="shared" si="9"/>
        <v>0</v>
      </c>
      <c r="Y25" s="46">
        <f t="shared" si="9"/>
        <v>4245313.74</v>
      </c>
      <c r="Z25" s="93">
        <f t="shared" si="9"/>
        <v>0</v>
      </c>
      <c r="AA25" s="46">
        <f t="shared" si="9"/>
        <v>0</v>
      </c>
      <c r="AB25" s="94">
        <f t="shared" si="9"/>
        <v>4245313.74</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v>18370507.919999994</v>
      </c>
      <c r="E30" s="30">
        <f>SUM(E31:E36)</f>
        <v>0</v>
      </c>
      <c r="F30" s="30"/>
      <c r="G30" s="30">
        <f>SUM(G31:G36)</f>
        <v>18370507.919999994</v>
      </c>
      <c r="H30" s="30"/>
      <c r="I30" s="146" t="s">
        <v>51</v>
      </c>
      <c r="J30" s="33" t="s">
        <v>37</v>
      </c>
      <c r="K30" s="30"/>
      <c r="L30" s="34">
        <v>17461000</v>
      </c>
      <c r="M30" s="34"/>
      <c r="N30" s="34">
        <f>+N34+N38+N42</f>
        <v>5152710</v>
      </c>
      <c r="O30" s="34"/>
      <c r="P30" s="34">
        <f>L30+N30</f>
        <v>22613710</v>
      </c>
      <c r="AB30" s="50"/>
      <c r="AC30" s="51"/>
    </row>
    <row r="31" spans="1:29" ht="12.75">
      <c r="A31" s="35"/>
      <c r="B31" s="32" t="s">
        <v>38</v>
      </c>
      <c r="C31" s="34"/>
      <c r="D31" s="34">
        <v>0</v>
      </c>
      <c r="E31" s="30"/>
      <c r="F31" s="30"/>
      <c r="G31" s="31">
        <f>C31+E31+D31</f>
        <v>0</v>
      </c>
      <c r="H31" s="30"/>
      <c r="I31" s="146"/>
      <c r="J31" s="50" t="s">
        <v>39</v>
      </c>
      <c r="K31" s="30"/>
      <c r="L31" s="53">
        <v>7027302.0402</v>
      </c>
      <c r="M31" s="53"/>
      <c r="N31" s="53">
        <f>+N35+N39+N43</f>
        <v>4245313.739999999</v>
      </c>
      <c r="O31" s="53"/>
      <c r="P31" s="54">
        <f>L31+N31</f>
        <v>11272615.780199999</v>
      </c>
      <c r="AB31" s="50"/>
      <c r="AC31" s="51"/>
    </row>
    <row r="32" spans="1:29" ht="13.5" thickBot="1">
      <c r="A32" s="35"/>
      <c r="B32" s="32" t="s">
        <v>63</v>
      </c>
      <c r="C32" s="100"/>
      <c r="D32" s="30">
        <v>0</v>
      </c>
      <c r="E32" s="30"/>
      <c r="F32" s="30"/>
      <c r="G32" s="31">
        <f aca="true" t="shared" si="10" ref="G32:G38">C32+E32+D32</f>
        <v>0</v>
      </c>
      <c r="H32" s="30"/>
      <c r="I32" s="146"/>
      <c r="J32" s="50" t="s">
        <v>40</v>
      </c>
      <c r="K32" s="30"/>
      <c r="L32" s="55">
        <f>L30-L31</f>
        <v>10433697.959800001</v>
      </c>
      <c r="M32" s="53"/>
      <c r="N32" s="55">
        <f>N30-N31</f>
        <v>907396.2600000007</v>
      </c>
      <c r="O32" s="53"/>
      <c r="P32" s="56">
        <f>P30-P31</f>
        <v>11341094.219800001</v>
      </c>
      <c r="AB32" s="50"/>
      <c r="AC32" s="51"/>
    </row>
    <row r="33" spans="1:30" ht="13.5" thickTop="1">
      <c r="A33" s="35"/>
      <c r="B33" s="32" t="s">
        <v>41</v>
      </c>
      <c r="C33" s="30"/>
      <c r="D33" s="30">
        <v>0</v>
      </c>
      <c r="E33" s="30"/>
      <c r="F33" s="30"/>
      <c r="G33" s="31">
        <f t="shared" si="10"/>
        <v>0</v>
      </c>
      <c r="H33" s="30"/>
      <c r="I33" s="57"/>
      <c r="J33" s="50"/>
      <c r="K33" s="30"/>
      <c r="L33" s="50"/>
      <c r="M33" s="50"/>
      <c r="N33" s="50"/>
      <c r="O33" s="50"/>
      <c r="P33" s="50"/>
      <c r="R33" s="58" t="s">
        <v>57</v>
      </c>
      <c r="X33" s="58" t="s">
        <v>58</v>
      </c>
      <c r="AB33" s="50"/>
      <c r="AC33" s="51"/>
      <c r="AD33" s="42"/>
    </row>
    <row r="34" spans="1:30" ht="15" customHeight="1">
      <c r="A34" s="35"/>
      <c r="B34" s="32" t="s">
        <v>42</v>
      </c>
      <c r="C34" s="30"/>
      <c r="D34" s="30">
        <v>0</v>
      </c>
      <c r="E34" s="30"/>
      <c r="F34" s="30"/>
      <c r="G34" s="31">
        <f t="shared" si="10"/>
        <v>0</v>
      </c>
      <c r="H34" s="30"/>
      <c r="I34" s="146" t="s">
        <v>52</v>
      </c>
      <c r="J34" s="33" t="s">
        <v>37</v>
      </c>
      <c r="K34" s="30"/>
      <c r="L34" s="34">
        <v>10161000</v>
      </c>
      <c r="M34" s="34"/>
      <c r="N34" s="34">
        <v>2960000</v>
      </c>
      <c r="O34" s="34"/>
      <c r="P34" s="34">
        <f>L34+N34</f>
        <v>13121000</v>
      </c>
      <c r="AB34" s="50"/>
      <c r="AC34" s="51"/>
      <c r="AD34" s="42"/>
    </row>
    <row r="35" spans="1:30" ht="12.75">
      <c r="A35" s="35"/>
      <c r="B35" s="32" t="s">
        <v>44</v>
      </c>
      <c r="C35" s="30"/>
      <c r="D35" s="30">
        <v>0</v>
      </c>
      <c r="E35" s="30"/>
      <c r="F35" s="30"/>
      <c r="G35" s="31">
        <f t="shared" si="10"/>
        <v>0</v>
      </c>
      <c r="H35" s="30"/>
      <c r="I35" s="146"/>
      <c r="J35" s="50" t="s">
        <v>39</v>
      </c>
      <c r="K35" s="30"/>
      <c r="L35" s="53">
        <v>1865226.5102</v>
      </c>
      <c r="M35" s="53"/>
      <c r="N35" s="53">
        <f>+G25</f>
        <v>2548669.4299999997</v>
      </c>
      <c r="O35" s="53"/>
      <c r="P35" s="54">
        <f>L35+N35</f>
        <v>4413895.940199999</v>
      </c>
      <c r="AB35" s="50"/>
      <c r="AC35" s="51"/>
      <c r="AD35" s="42"/>
    </row>
    <row r="36" spans="1:30" ht="13.5" thickBot="1">
      <c r="A36" s="35"/>
      <c r="B36" s="32" t="s">
        <v>91</v>
      </c>
      <c r="C36" s="30"/>
      <c r="D36" s="30">
        <v>18370507.919999994</v>
      </c>
      <c r="E36" s="30"/>
      <c r="F36" s="30"/>
      <c r="G36" s="31">
        <f t="shared" si="10"/>
        <v>18370507.919999994</v>
      </c>
      <c r="H36" s="30"/>
      <c r="I36" s="146"/>
      <c r="J36" s="50" t="s">
        <v>40</v>
      </c>
      <c r="K36" s="30"/>
      <c r="L36" s="55">
        <f>L34-L35</f>
        <v>8295773.489800001</v>
      </c>
      <c r="M36" s="53"/>
      <c r="N36" s="55">
        <f>N34-N35</f>
        <v>411330.5700000003</v>
      </c>
      <c r="O36" s="53"/>
      <c r="P36" s="56">
        <f>P34-P35</f>
        <v>8707104.0598</v>
      </c>
      <c r="AB36" s="50"/>
      <c r="AC36" s="51"/>
      <c r="AD36" s="42"/>
    </row>
    <row r="37" spans="1:30" ht="13.5" thickTop="1">
      <c r="A37" s="36" t="s">
        <v>45</v>
      </c>
      <c r="B37" s="32"/>
      <c r="C37" s="30"/>
      <c r="D37" s="30">
        <v>0</v>
      </c>
      <c r="E37" s="30"/>
      <c r="F37" s="30"/>
      <c r="G37" s="31">
        <f t="shared" si="10"/>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v>3008000</v>
      </c>
      <c r="E38" s="30">
        <v>389841.6</v>
      </c>
      <c r="F38" s="30"/>
      <c r="G38" s="31">
        <f t="shared" si="10"/>
        <v>3397841.6</v>
      </c>
      <c r="H38" s="30"/>
      <c r="I38" s="146" t="s">
        <v>53</v>
      </c>
      <c r="J38" s="33" t="s">
        <v>37</v>
      </c>
      <c r="K38" s="30"/>
      <c r="L38" s="34">
        <v>7300000</v>
      </c>
      <c r="M38" s="34"/>
      <c r="N38" s="34">
        <v>2192710</v>
      </c>
      <c r="O38" s="34"/>
      <c r="P38" s="34">
        <f>L38+N38</f>
        <v>9492710</v>
      </c>
      <c r="R38" s="66" t="s">
        <v>76</v>
      </c>
      <c r="S38" s="66"/>
      <c r="T38" s="59"/>
      <c r="U38" s="59"/>
      <c r="X38" s="66" t="s">
        <v>78</v>
      </c>
      <c r="Y38" s="66"/>
      <c r="Z38" s="59"/>
      <c r="AA38" s="59"/>
      <c r="AB38" s="50"/>
      <c r="AC38" s="51"/>
      <c r="AD38" s="42"/>
    </row>
    <row r="39" spans="2:30" ht="12.75">
      <c r="B39" s="36" t="s">
        <v>61</v>
      </c>
      <c r="C39" s="30"/>
      <c r="D39" s="30">
        <v>0</v>
      </c>
      <c r="E39" s="30"/>
      <c r="F39" s="30"/>
      <c r="G39" s="31">
        <f>C39+E39+D39</f>
        <v>0</v>
      </c>
      <c r="H39" s="30"/>
      <c r="I39" s="146"/>
      <c r="J39" s="50" t="s">
        <v>39</v>
      </c>
      <c r="K39" s="30"/>
      <c r="L39" s="53">
        <v>3091770.95</v>
      </c>
      <c r="M39" s="53"/>
      <c r="N39" s="53">
        <f>+Q25</f>
        <v>1451946.69</v>
      </c>
      <c r="O39" s="53"/>
      <c r="P39" s="54">
        <f>L39+N39</f>
        <v>4543717.640000001</v>
      </c>
      <c r="R39" s="59" t="s">
        <v>79</v>
      </c>
      <c r="S39" s="59"/>
      <c r="T39" s="59"/>
      <c r="U39" s="59"/>
      <c r="X39" s="42" t="s">
        <v>77</v>
      </c>
      <c r="AB39" s="50"/>
      <c r="AC39" s="51"/>
      <c r="AD39" s="42"/>
    </row>
    <row r="40" spans="2:30" ht="13.5" thickBot="1">
      <c r="B40" s="36" t="s">
        <v>62</v>
      </c>
      <c r="C40" s="30"/>
      <c r="D40" s="30">
        <v>0</v>
      </c>
      <c r="E40" s="30"/>
      <c r="F40" s="30"/>
      <c r="G40" s="31">
        <f>C40+E40+D40</f>
        <v>0</v>
      </c>
      <c r="H40" s="30"/>
      <c r="I40" s="146"/>
      <c r="J40" s="50" t="s">
        <v>40</v>
      </c>
      <c r="K40" s="30"/>
      <c r="L40" s="55">
        <f>L38-L39</f>
        <v>4208229.05</v>
      </c>
      <c r="M40" s="53"/>
      <c r="N40" s="55">
        <f>N38-N39</f>
        <v>740763.31</v>
      </c>
      <c r="O40" s="53"/>
      <c r="P40" s="56">
        <f>P38-P39</f>
        <v>4948992.359999999</v>
      </c>
      <c r="R40" s="59"/>
      <c r="S40" s="59"/>
      <c r="T40" s="59"/>
      <c r="U40" s="59"/>
      <c r="AB40" s="50"/>
      <c r="AC40" s="51"/>
      <c r="AD40" s="42"/>
    </row>
    <row r="41" spans="1:30" ht="13.5" thickTop="1">
      <c r="A41" s="32" t="s">
        <v>47</v>
      </c>
      <c r="B41" s="32"/>
      <c r="C41" s="30">
        <f>C30-C37+C38-C39+C40</f>
        <v>0</v>
      </c>
      <c r="D41" s="30">
        <v>21378507.919999994</v>
      </c>
      <c r="E41" s="30">
        <f>E30-E37+E38-E39+E40</f>
        <v>389841.6</v>
      </c>
      <c r="F41" s="30"/>
      <c r="G41" s="30">
        <f>G30-G37+G38-G39+G40</f>
        <v>21768349.519999996</v>
      </c>
      <c r="H41" s="30"/>
      <c r="I41" s="57"/>
      <c r="J41" s="50"/>
      <c r="K41" s="30"/>
      <c r="L41" s="50"/>
      <c r="M41" s="50"/>
      <c r="N41" s="50"/>
      <c r="O41" s="50"/>
      <c r="P41" s="50"/>
      <c r="R41" s="59"/>
      <c r="S41" s="59"/>
      <c r="T41" s="59"/>
      <c r="U41" s="59"/>
      <c r="AB41" s="50"/>
      <c r="AC41" s="51"/>
      <c r="AD41" s="42"/>
    </row>
    <row r="42" spans="1:30" ht="12.75">
      <c r="A42" s="36" t="s">
        <v>50</v>
      </c>
      <c r="B42" s="32"/>
      <c r="C42" s="30"/>
      <c r="D42" s="30">
        <v>1023209.98</v>
      </c>
      <c r="E42" s="30">
        <v>237.94</v>
      </c>
      <c r="F42" s="30"/>
      <c r="G42" s="31">
        <f>C42+E42+D42</f>
        <v>1023447.9199999999</v>
      </c>
      <c r="H42" s="30"/>
      <c r="I42" s="146" t="s">
        <v>54</v>
      </c>
      <c r="J42" s="33" t="s">
        <v>37</v>
      </c>
      <c r="K42" s="30"/>
      <c r="L42" s="34">
        <v>0</v>
      </c>
      <c r="M42" s="34"/>
      <c r="N42" s="34">
        <v>0</v>
      </c>
      <c r="O42" s="34"/>
      <c r="P42" s="34">
        <f>L42+N42</f>
        <v>0</v>
      </c>
      <c r="R42" s="59"/>
      <c r="S42" s="59"/>
      <c r="T42" s="59"/>
      <c r="U42" s="59"/>
      <c r="AB42" s="50"/>
      <c r="AC42" s="51"/>
      <c r="AD42" s="42"/>
    </row>
    <row r="43" spans="1:30" ht="12.75">
      <c r="A43" s="35"/>
      <c r="B43" s="32" t="s">
        <v>48</v>
      </c>
      <c r="C43" s="30"/>
      <c r="D43" s="134">
        <v>7027302.0402</v>
      </c>
      <c r="E43" s="30">
        <f>AB25</f>
        <v>4245313.74</v>
      </c>
      <c r="F43" s="30"/>
      <c r="G43" s="31">
        <f>C43+E43+D43</f>
        <v>11272615.7802</v>
      </c>
      <c r="H43" s="17"/>
      <c r="I43" s="146"/>
      <c r="J43" s="50" t="s">
        <v>39</v>
      </c>
      <c r="K43" s="17"/>
      <c r="L43" s="53">
        <v>2070304.58</v>
      </c>
      <c r="M43" s="53"/>
      <c r="N43" s="53">
        <f>+L25</f>
        <v>244697.62</v>
      </c>
      <c r="O43" s="53"/>
      <c r="P43" s="54">
        <f>L43+N43</f>
        <v>2315002.2</v>
      </c>
      <c r="AB43" s="59"/>
      <c r="AC43" s="60"/>
      <c r="AD43" s="42"/>
    </row>
    <row r="44" spans="1:30" ht="13.5" thickBot="1">
      <c r="A44" s="36" t="s">
        <v>49</v>
      </c>
      <c r="B44" s="29"/>
      <c r="C44" s="37">
        <f>C41-C42-C43</f>
        <v>0</v>
      </c>
      <c r="D44" s="37">
        <f>D41-D42-D43</f>
        <v>13327995.899799995</v>
      </c>
      <c r="E44" s="37">
        <f>E41-E42-E43</f>
        <v>-3855710.08</v>
      </c>
      <c r="F44" s="30"/>
      <c r="G44" s="37">
        <f>G41-G42-G43</f>
        <v>9472285.819799993</v>
      </c>
      <c r="H44" s="17"/>
      <c r="I44" s="146"/>
      <c r="J44" s="50" t="s">
        <v>40</v>
      </c>
      <c r="K44" s="17"/>
      <c r="L44" s="55">
        <f>L42-L43</f>
        <v>-2070304.58</v>
      </c>
      <c r="M44" s="53"/>
      <c r="N44" s="55">
        <f>N42-N43</f>
        <v>-244697.62</v>
      </c>
      <c r="O44" s="53"/>
      <c r="P44" s="56">
        <f>P42-P43</f>
        <v>-2315002.2</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row r="59" spans="1:2" ht="12.75">
      <c r="A59" s="141" t="s">
        <v>96</v>
      </c>
      <c r="B59" s="141"/>
    </row>
    <row r="60" spans="1:2" ht="12.75">
      <c r="A60" s="141"/>
      <c r="B60" s="141" t="s">
        <v>98</v>
      </c>
    </row>
    <row r="61" spans="1:4" ht="12.75">
      <c r="A61" s="141"/>
      <c r="B61" s="145" t="s">
        <v>30</v>
      </c>
      <c r="D61" s="140"/>
    </row>
    <row r="62" spans="2:4" ht="12.75">
      <c r="B62" s="62" t="s">
        <v>93</v>
      </c>
      <c r="D62" s="140">
        <v>1209566.2</v>
      </c>
    </row>
    <row r="63" spans="2:4" ht="12.75">
      <c r="B63" s="62" t="s">
        <v>95</v>
      </c>
      <c r="D63" s="140"/>
    </row>
    <row r="64" spans="2:4" ht="12.75">
      <c r="B64" s="143" t="s">
        <v>97</v>
      </c>
      <c r="D64" s="140">
        <v>2175</v>
      </c>
    </row>
    <row r="65" spans="2:4" ht="13.5" thickBot="1">
      <c r="B65" s="144" t="s">
        <v>94</v>
      </c>
      <c r="D65" s="142">
        <f>D62-D64</f>
        <v>1207391.2</v>
      </c>
    </row>
    <row r="66" ht="13.5" thickTop="1">
      <c r="D66" s="140"/>
    </row>
    <row r="67" ht="12.75">
      <c r="D67" s="140"/>
    </row>
  </sheetData>
  <sheetProtection/>
  <mergeCells count="26">
    <mergeCell ref="I30:I32"/>
    <mergeCell ref="I34:I36"/>
    <mergeCell ref="I38:I40"/>
    <mergeCell ref="I42:I44"/>
    <mergeCell ref="S15:W15"/>
    <mergeCell ref="X15:AB15"/>
    <mergeCell ref="A16:B16"/>
    <mergeCell ref="A17:B17"/>
    <mergeCell ref="A18:B18"/>
    <mergeCell ref="A26:B26"/>
    <mergeCell ref="H13:L13"/>
    <mergeCell ref="M13:Q13"/>
    <mergeCell ref="A15:B15"/>
    <mergeCell ref="C15:G15"/>
    <mergeCell ref="H15:L15"/>
    <mergeCell ref="M15:Q15"/>
    <mergeCell ref="A2:AC2"/>
    <mergeCell ref="A3:AC3"/>
    <mergeCell ref="A4:AC4"/>
    <mergeCell ref="A12:B14"/>
    <mergeCell ref="C12:G13"/>
    <mergeCell ref="H12:Q12"/>
    <mergeCell ref="R12:R14"/>
    <mergeCell ref="S12:W13"/>
    <mergeCell ref="X12:AB13"/>
    <mergeCell ref="AC12:AC14"/>
  </mergeCells>
  <printOptions horizontalCentered="1"/>
  <pageMargins left="0.159448818897638" right="0.159448818897638" top="0.76" bottom="0.21259842519685" header="0.5" footer="0.5"/>
  <pageSetup fitToHeight="1" fitToWidth="1" orientation="landscape" paperSize="150" scale="63"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E57"/>
  <sheetViews>
    <sheetView zoomScale="85" zoomScaleNormal="85" zoomScalePageLayoutView="0" workbookViewId="0" topLeftCell="A10">
      <selection activeCell="F43" sqref="F43"/>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3.00390625" style="42" customWidth="1"/>
    <col min="6" max="6" width="6.50390625" style="42" customWidth="1"/>
    <col min="7" max="7" width="11.87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6.375" style="42" customWidth="1"/>
    <col min="14" max="14" width="11.875" style="42" customWidth="1"/>
    <col min="15" max="15" width="7.25390625" style="42" customWidth="1"/>
    <col min="16" max="16" width="12.375" style="42" customWidth="1"/>
    <col min="17" max="17" width="11.50390625" style="42" customWidth="1"/>
    <col min="18" max="18" width="11.8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5" width="10.875" style="42" customWidth="1"/>
    <col min="26" max="26" width="8.75390625" style="42" customWidth="1"/>
    <col min="27" max="27" width="10.25390625" style="42" customWidth="1"/>
    <col min="28" max="28" width="10.875" style="42" customWidth="1"/>
    <col min="29" max="29" width="0.5" style="43" customWidth="1"/>
    <col min="30" max="30" width="12.00390625" style="43" bestFit="1" customWidth="1"/>
    <col min="31"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90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155323.12</v>
      </c>
      <c r="E17" s="85">
        <f>E18+E19</f>
        <v>0</v>
      </c>
      <c r="F17" s="85">
        <f>F18+F19</f>
        <v>0</v>
      </c>
      <c r="G17" s="24">
        <f aca="true" t="shared" si="0" ref="G17:G24">SUM(C17:F17)</f>
        <v>155323.12</v>
      </c>
      <c r="H17" s="23">
        <f>H18+H19</f>
        <v>0</v>
      </c>
      <c r="I17" s="23">
        <f>I18+I19</f>
        <v>8047.95</v>
      </c>
      <c r="J17" s="34">
        <f>J18+J19</f>
        <v>0</v>
      </c>
      <c r="K17" s="23">
        <f>K18+K19</f>
        <v>86976.78</v>
      </c>
      <c r="L17" s="25">
        <f aca="true" t="shared" si="1" ref="L17:L24">SUM(H17:K17)</f>
        <v>95024.73</v>
      </c>
      <c r="M17" s="85">
        <f>M18+M19</f>
        <v>0</v>
      </c>
      <c r="N17" s="85">
        <f>N18+N19</f>
        <v>306530.69000000006</v>
      </c>
      <c r="O17" s="23">
        <f>O18+O19</f>
        <v>0</v>
      </c>
      <c r="P17" s="86">
        <f>P18+P19</f>
        <v>0</v>
      </c>
      <c r="Q17" s="25">
        <f>SUM(M17:P17)</f>
        <v>306530.69000000006</v>
      </c>
      <c r="R17" s="87">
        <f>G17+L17+Q17</f>
        <v>556878.54</v>
      </c>
      <c r="S17" s="23">
        <f>S18+S19</f>
        <v>0</v>
      </c>
      <c r="T17" s="23">
        <f>T18+T19</f>
        <v>0</v>
      </c>
      <c r="U17" s="86">
        <f>U18+U19</f>
        <v>0</v>
      </c>
      <c r="V17" s="23">
        <f>V18+V19</f>
        <v>0</v>
      </c>
      <c r="W17" s="25">
        <f>SUM(S17:V17)</f>
        <v>0</v>
      </c>
      <c r="X17" s="85">
        <f>X18+X19</f>
        <v>0</v>
      </c>
      <c r="Y17" s="23">
        <f>Y18+Y19</f>
        <v>469901.76000000007</v>
      </c>
      <c r="Z17" s="86">
        <f>Z18+Z19</f>
        <v>0</v>
      </c>
      <c r="AA17" s="23">
        <f>AA18+AA19</f>
        <v>86976.78</v>
      </c>
      <c r="AB17" s="88">
        <f>SUM(X17:AA17)</f>
        <v>556878.54</v>
      </c>
      <c r="AC17" s="26"/>
    </row>
    <row r="18" spans="1:30" ht="12.75">
      <c r="A18" s="156" t="s">
        <v>24</v>
      </c>
      <c r="B18" s="157"/>
      <c r="C18" s="44"/>
      <c r="D18" s="136">
        <v>155323.12</v>
      </c>
      <c r="E18" s="44"/>
      <c r="F18" s="44"/>
      <c r="G18" s="24">
        <f t="shared" si="0"/>
        <v>155323.12</v>
      </c>
      <c r="H18" s="44"/>
      <c r="I18" s="135">
        <f>1566.34+6481.61</f>
        <v>8047.95</v>
      </c>
      <c r="J18" s="76"/>
      <c r="K18" s="44">
        <v>86976.78</v>
      </c>
      <c r="L18" s="24">
        <f t="shared" si="1"/>
        <v>95024.73</v>
      </c>
      <c r="M18" s="44"/>
      <c r="N18" s="44">
        <v>20413.13</v>
      </c>
      <c r="O18" s="44"/>
      <c r="P18" s="44"/>
      <c r="Q18" s="25">
        <f aca="true" t="shared" si="2" ref="Q18:Q24">SUM(M18:P18)</f>
        <v>20413.13</v>
      </c>
      <c r="R18" s="87">
        <f>+Q18+L18</f>
        <v>115437.86</v>
      </c>
      <c r="S18" s="44"/>
      <c r="T18" s="44"/>
      <c r="U18" s="90"/>
      <c r="V18" s="44"/>
      <c r="W18" s="25">
        <f aca="true" t="shared" si="3" ref="W18:W24">SUM(S18:V18)</f>
        <v>0</v>
      </c>
      <c r="X18" s="79">
        <f>C18+H18+M18+S18</f>
        <v>0</v>
      </c>
      <c r="Y18" s="44">
        <f>+N18+I18+D18</f>
        <v>183784.2</v>
      </c>
      <c r="Z18" s="90">
        <f aca="true" t="shared" si="4" ref="Y18:AA24">E18+J18+O18+U18</f>
        <v>0</v>
      </c>
      <c r="AA18" s="44">
        <f t="shared" si="4"/>
        <v>86976.78</v>
      </c>
      <c r="AB18" s="88">
        <f aca="true" t="shared" si="5" ref="AB18:AB24">SUM(X18:AA18)</f>
        <v>270760.98</v>
      </c>
      <c r="AC18" s="45"/>
      <c r="AD18" s="42"/>
    </row>
    <row r="19" spans="1:30" ht="12.75">
      <c r="A19" s="40" t="s">
        <v>25</v>
      </c>
      <c r="B19" s="27"/>
      <c r="C19" s="44"/>
      <c r="D19" s="44"/>
      <c r="E19" s="44"/>
      <c r="F19" s="44"/>
      <c r="G19" s="24">
        <f t="shared" si="0"/>
        <v>0</v>
      </c>
      <c r="H19" s="44"/>
      <c r="I19" s="103"/>
      <c r="J19" s="77"/>
      <c r="K19" s="44"/>
      <c r="L19" s="24">
        <f t="shared" si="1"/>
        <v>0</v>
      </c>
      <c r="M19" s="44"/>
      <c r="N19" s="44">
        <v>286117.56000000006</v>
      </c>
      <c r="O19" s="44"/>
      <c r="P19" s="44"/>
      <c r="Q19" s="25">
        <f t="shared" si="2"/>
        <v>286117.56000000006</v>
      </c>
      <c r="R19" s="87">
        <f>+Q19+L19</f>
        <v>286117.56000000006</v>
      </c>
      <c r="S19" s="44"/>
      <c r="T19" s="44"/>
      <c r="U19" s="90"/>
      <c r="V19" s="44"/>
      <c r="W19" s="25">
        <f t="shared" si="3"/>
        <v>0</v>
      </c>
      <c r="X19" s="79">
        <f aca="true" t="shared" si="6" ref="X19:X24">C19+H19+M19+S19</f>
        <v>0</v>
      </c>
      <c r="Y19" s="44">
        <f t="shared" si="4"/>
        <v>286117.56000000006</v>
      </c>
      <c r="Z19" s="90">
        <f t="shared" si="4"/>
        <v>0</v>
      </c>
      <c r="AA19" s="44">
        <f t="shared" si="4"/>
        <v>0</v>
      </c>
      <c r="AB19" s="88">
        <f>+W19+R19+G19</f>
        <v>286117.56000000006</v>
      </c>
      <c r="AC19" s="45"/>
      <c r="AD19" s="42">
        <f>SUM(AB18:AB19)</f>
        <v>556878.54</v>
      </c>
    </row>
    <row r="20" spans="1:30"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3"/>
        <v>0</v>
      </c>
      <c r="X20" s="79">
        <f t="shared" si="6"/>
        <v>0</v>
      </c>
      <c r="Y20" s="44">
        <f t="shared" si="4"/>
        <v>0</v>
      </c>
      <c r="Z20" s="90">
        <f t="shared" si="4"/>
        <v>0</v>
      </c>
      <c r="AA20" s="44">
        <f t="shared" si="4"/>
        <v>0</v>
      </c>
      <c r="AB20" s="88">
        <f t="shared" si="5"/>
        <v>0</v>
      </c>
      <c r="AC20" s="45"/>
      <c r="AD20" s="42"/>
    </row>
    <row r="21" spans="1:29" ht="12.75">
      <c r="A21" s="39" t="s">
        <v>27</v>
      </c>
      <c r="B21" s="41"/>
      <c r="C21" s="44"/>
      <c r="D21" s="91"/>
      <c r="E21" s="79"/>
      <c r="F21" s="79"/>
      <c r="G21" s="24">
        <f t="shared" si="0"/>
        <v>0</v>
      </c>
      <c r="H21" s="44"/>
      <c r="I21" s="104"/>
      <c r="J21" s="90"/>
      <c r="K21" s="44"/>
      <c r="L21" s="24">
        <f t="shared" si="1"/>
        <v>0</v>
      </c>
      <c r="M21" s="76"/>
      <c r="N21" s="64"/>
      <c r="O21" s="44"/>
      <c r="P21" s="90"/>
      <c r="Q21" s="25">
        <f t="shared" si="2"/>
        <v>0</v>
      </c>
      <c r="R21" s="87">
        <f>G21+L21+Q21</f>
        <v>0</v>
      </c>
      <c r="S21" s="44"/>
      <c r="T21" s="44"/>
      <c r="U21" s="90"/>
      <c r="V21" s="44"/>
      <c r="W21" s="25">
        <f t="shared" si="3"/>
        <v>0</v>
      </c>
      <c r="X21" s="79">
        <f t="shared" si="6"/>
        <v>0</v>
      </c>
      <c r="Y21" s="44">
        <f t="shared" si="4"/>
        <v>0</v>
      </c>
      <c r="Z21" s="90">
        <f t="shared" si="4"/>
        <v>0</v>
      </c>
      <c r="AA21" s="44">
        <f t="shared" si="4"/>
        <v>0</v>
      </c>
      <c r="AB21" s="88">
        <f t="shared" si="5"/>
        <v>0</v>
      </c>
      <c r="AC21" s="45"/>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G22+L22+Q22</f>
        <v>0</v>
      </c>
      <c r="S22" s="44"/>
      <c r="T22" s="44"/>
      <c r="U22" s="90"/>
      <c r="V22" s="44"/>
      <c r="W22" s="25">
        <f t="shared" si="3"/>
        <v>0</v>
      </c>
      <c r="X22" s="79">
        <f t="shared" si="6"/>
        <v>0</v>
      </c>
      <c r="Y22" s="44">
        <f t="shared" si="4"/>
        <v>0</v>
      </c>
      <c r="Z22" s="90">
        <f t="shared" si="4"/>
        <v>0</v>
      </c>
      <c r="AA22" s="44">
        <f t="shared" si="4"/>
        <v>0</v>
      </c>
      <c r="AB22" s="88">
        <f t="shared" si="5"/>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G23+L23+Q23</f>
        <v>0</v>
      </c>
      <c r="S23" s="44"/>
      <c r="T23" s="44"/>
      <c r="U23" s="90"/>
      <c r="V23" s="44"/>
      <c r="W23" s="25">
        <f t="shared" si="3"/>
        <v>0</v>
      </c>
      <c r="X23" s="79">
        <f t="shared" si="6"/>
        <v>0</v>
      </c>
      <c r="Y23" s="44">
        <f t="shared" si="4"/>
        <v>0</v>
      </c>
      <c r="Z23" s="90">
        <f t="shared" si="4"/>
        <v>0</v>
      </c>
      <c r="AA23" s="44">
        <f t="shared" si="4"/>
        <v>0</v>
      </c>
      <c r="AB23" s="88">
        <f t="shared" si="5"/>
        <v>0</v>
      </c>
      <c r="AC23" s="45"/>
    </row>
    <row r="24" spans="1:31" ht="12.75">
      <c r="A24" s="39" t="s">
        <v>30</v>
      </c>
      <c r="B24" s="41"/>
      <c r="C24" s="44"/>
      <c r="D24" s="138">
        <v>900195.13</v>
      </c>
      <c r="E24" s="79"/>
      <c r="F24" s="79"/>
      <c r="G24" s="24">
        <f t="shared" si="0"/>
        <v>900195.13</v>
      </c>
      <c r="H24" s="44"/>
      <c r="I24" s="90"/>
      <c r="J24" s="79"/>
      <c r="K24" s="44"/>
      <c r="L24" s="25">
        <f t="shared" si="1"/>
        <v>0</v>
      </c>
      <c r="M24" s="79"/>
      <c r="N24" s="138">
        <v>123599.27</v>
      </c>
      <c r="O24" s="44"/>
      <c r="P24" s="90"/>
      <c r="Q24" s="25">
        <f t="shared" si="2"/>
        <v>123599.27</v>
      </c>
      <c r="R24" s="87">
        <f>+Q24+L24</f>
        <v>123599.27</v>
      </c>
      <c r="S24" s="44"/>
      <c r="T24" s="44"/>
      <c r="U24" s="90"/>
      <c r="V24" s="44"/>
      <c r="W24" s="25">
        <f t="shared" si="3"/>
        <v>0</v>
      </c>
      <c r="X24" s="79">
        <f t="shared" si="6"/>
        <v>0</v>
      </c>
      <c r="Y24" s="44">
        <f t="shared" si="4"/>
        <v>1023794.4</v>
      </c>
      <c r="Z24" s="90">
        <f t="shared" si="4"/>
        <v>0</v>
      </c>
      <c r="AA24" s="44">
        <f t="shared" si="4"/>
        <v>0</v>
      </c>
      <c r="AB24" s="88">
        <f t="shared" si="5"/>
        <v>1023794.4</v>
      </c>
      <c r="AC24" s="45"/>
      <c r="AD24" s="137"/>
      <c r="AE24" s="137"/>
    </row>
    <row r="25" spans="1:30" ht="13.5" thickBot="1">
      <c r="A25" s="28"/>
      <c r="B25" s="41" t="s">
        <v>31</v>
      </c>
      <c r="C25" s="46">
        <f aca="true" t="shared" si="7" ref="C25:Q25">C17+C21+C22+C24+C20+C23</f>
        <v>0</v>
      </c>
      <c r="D25" s="92">
        <f t="shared" si="7"/>
        <v>1055518.25</v>
      </c>
      <c r="E25" s="92">
        <f t="shared" si="7"/>
        <v>0</v>
      </c>
      <c r="F25" s="92">
        <f t="shared" si="7"/>
        <v>0</v>
      </c>
      <c r="G25" s="46">
        <f t="shared" si="7"/>
        <v>1055518.25</v>
      </c>
      <c r="H25" s="46">
        <f t="shared" si="7"/>
        <v>0</v>
      </c>
      <c r="I25" s="93">
        <f t="shared" si="7"/>
        <v>8047.95</v>
      </c>
      <c r="J25" s="92">
        <f t="shared" si="7"/>
        <v>0</v>
      </c>
      <c r="K25" s="46">
        <f t="shared" si="7"/>
        <v>86976.78</v>
      </c>
      <c r="L25" s="93">
        <f t="shared" si="7"/>
        <v>95024.73</v>
      </c>
      <c r="M25" s="92">
        <f t="shared" si="7"/>
        <v>0</v>
      </c>
      <c r="N25" s="92">
        <f t="shared" si="7"/>
        <v>430129.9600000001</v>
      </c>
      <c r="O25" s="46">
        <f t="shared" si="7"/>
        <v>0</v>
      </c>
      <c r="P25" s="93">
        <f t="shared" si="7"/>
        <v>0</v>
      </c>
      <c r="Q25" s="93">
        <f t="shared" si="7"/>
        <v>430129.9600000001</v>
      </c>
      <c r="R25" s="92">
        <f>R17+R21+R22+R24</f>
        <v>680477.81</v>
      </c>
      <c r="S25" s="46">
        <f aca="true" t="shared" si="8" ref="S25:AB25">S17+S21+S22+S24+S20+S23</f>
        <v>0</v>
      </c>
      <c r="T25" s="46">
        <f t="shared" si="8"/>
        <v>0</v>
      </c>
      <c r="U25" s="93">
        <f t="shared" si="8"/>
        <v>0</v>
      </c>
      <c r="V25" s="46">
        <f t="shared" si="8"/>
        <v>0</v>
      </c>
      <c r="W25" s="93">
        <f t="shared" si="8"/>
        <v>0</v>
      </c>
      <c r="X25" s="92">
        <f t="shared" si="8"/>
        <v>0</v>
      </c>
      <c r="Y25" s="46">
        <f t="shared" si="8"/>
        <v>1493696.1600000001</v>
      </c>
      <c r="Z25" s="93">
        <f t="shared" si="8"/>
        <v>0</v>
      </c>
      <c r="AA25" s="46">
        <f t="shared" si="8"/>
        <v>86976.78</v>
      </c>
      <c r="AB25" s="94">
        <f t="shared" si="8"/>
        <v>1580672.94</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v>18370507.919999994</v>
      </c>
      <c r="E30" s="30">
        <f>SUM(E31:E36)</f>
        <v>0</v>
      </c>
      <c r="F30" s="30"/>
      <c r="G30" s="30">
        <f>SUM(G31:G36)</f>
        <v>18370507.919999994</v>
      </c>
      <c r="H30" s="30"/>
      <c r="I30" s="146" t="s">
        <v>51</v>
      </c>
      <c r="J30" s="33" t="s">
        <v>37</v>
      </c>
      <c r="K30" s="30"/>
      <c r="L30" s="34">
        <v>13814000</v>
      </c>
      <c r="M30" s="34"/>
      <c r="N30" s="34">
        <f>+N34+N38+N42</f>
        <v>3647000</v>
      </c>
      <c r="O30" s="34"/>
      <c r="P30" s="34">
        <f>L30+N30</f>
        <v>17461000</v>
      </c>
      <c r="AB30" s="50"/>
      <c r="AC30" s="51"/>
    </row>
    <row r="31" spans="1:29" ht="12.75">
      <c r="A31" s="35"/>
      <c r="B31" s="32" t="s">
        <v>38</v>
      </c>
      <c r="C31" s="34"/>
      <c r="D31" s="34">
        <v>0</v>
      </c>
      <c r="E31" s="30"/>
      <c r="F31" s="30"/>
      <c r="G31" s="31">
        <f>C31+E31+D31</f>
        <v>0</v>
      </c>
      <c r="H31" s="30"/>
      <c r="I31" s="146"/>
      <c r="J31" s="50" t="s">
        <v>39</v>
      </c>
      <c r="K31" s="30"/>
      <c r="L31" s="53">
        <v>5446629.1</v>
      </c>
      <c r="M31" s="53"/>
      <c r="N31" s="53">
        <f>+N35+N39+N43</f>
        <v>1580672.94</v>
      </c>
      <c r="O31" s="53"/>
      <c r="P31" s="54">
        <f>L31+N31</f>
        <v>7027302.039999999</v>
      </c>
      <c r="AB31" s="50"/>
      <c r="AC31" s="51"/>
    </row>
    <row r="32" spans="1:29" ht="13.5" thickBot="1">
      <c r="A32" s="35"/>
      <c r="B32" s="32" t="s">
        <v>63</v>
      </c>
      <c r="C32" s="100"/>
      <c r="D32" s="30">
        <v>0</v>
      </c>
      <c r="E32" s="30"/>
      <c r="F32" s="30"/>
      <c r="G32" s="31">
        <f aca="true" t="shared" si="9" ref="G32:G38">C32+E32+D32</f>
        <v>0</v>
      </c>
      <c r="H32" s="30"/>
      <c r="I32" s="146"/>
      <c r="J32" s="50" t="s">
        <v>40</v>
      </c>
      <c r="K32" s="30"/>
      <c r="L32" s="55">
        <f>L30-L31</f>
        <v>8367370.9</v>
      </c>
      <c r="M32" s="53"/>
      <c r="N32" s="55">
        <f>N30-N31</f>
        <v>2066327.06</v>
      </c>
      <c r="O32" s="53"/>
      <c r="P32" s="56">
        <f>P30-P31</f>
        <v>10433697.96</v>
      </c>
      <c r="AB32" s="50"/>
      <c r="AC32" s="51"/>
    </row>
    <row r="33" spans="1:30" ht="13.5" thickTop="1">
      <c r="A33" s="35"/>
      <c r="B33" s="32" t="s">
        <v>41</v>
      </c>
      <c r="C33" s="30"/>
      <c r="D33" s="30">
        <v>0</v>
      </c>
      <c r="E33" s="30"/>
      <c r="F33" s="30"/>
      <c r="G33" s="31">
        <f t="shared" si="9"/>
        <v>0</v>
      </c>
      <c r="H33" s="30"/>
      <c r="I33" s="57"/>
      <c r="J33" s="50"/>
      <c r="K33" s="30"/>
      <c r="L33" s="50"/>
      <c r="M33" s="50"/>
      <c r="N33" s="50"/>
      <c r="O33" s="50"/>
      <c r="P33" s="50"/>
      <c r="R33" s="58" t="s">
        <v>57</v>
      </c>
      <c r="X33" s="58" t="s">
        <v>58</v>
      </c>
      <c r="AB33" s="50"/>
      <c r="AC33" s="51"/>
      <c r="AD33" s="42"/>
    </row>
    <row r="34" spans="1:30" ht="15" customHeight="1">
      <c r="A34" s="35"/>
      <c r="B34" s="32" t="s">
        <v>42</v>
      </c>
      <c r="C34" s="30"/>
      <c r="D34" s="30">
        <v>0</v>
      </c>
      <c r="E34" s="30"/>
      <c r="F34" s="30"/>
      <c r="G34" s="31">
        <f t="shared" si="9"/>
        <v>0</v>
      </c>
      <c r="H34" s="30"/>
      <c r="I34" s="146" t="s">
        <v>52</v>
      </c>
      <c r="J34" s="33" t="s">
        <v>37</v>
      </c>
      <c r="K34" s="30"/>
      <c r="L34" s="34">
        <v>7974000</v>
      </c>
      <c r="M34" s="34"/>
      <c r="N34" s="34">
        <v>2187000</v>
      </c>
      <c r="O34" s="34"/>
      <c r="P34" s="34">
        <f>L34+N34</f>
        <v>10161000</v>
      </c>
      <c r="AB34" s="50"/>
      <c r="AC34" s="51"/>
      <c r="AD34" s="42"/>
    </row>
    <row r="35" spans="1:30" ht="12.75">
      <c r="A35" s="35"/>
      <c r="B35" s="32" t="s">
        <v>44</v>
      </c>
      <c r="C35" s="30"/>
      <c r="D35" s="30">
        <v>0</v>
      </c>
      <c r="E35" s="30"/>
      <c r="F35" s="30"/>
      <c r="G35" s="31">
        <f t="shared" si="9"/>
        <v>0</v>
      </c>
      <c r="H35" s="30"/>
      <c r="I35" s="146"/>
      <c r="J35" s="50" t="s">
        <v>39</v>
      </c>
      <c r="K35" s="30"/>
      <c r="L35" s="53">
        <v>809708.26</v>
      </c>
      <c r="M35" s="53"/>
      <c r="N35" s="53">
        <f>+G25</f>
        <v>1055518.25</v>
      </c>
      <c r="O35" s="53"/>
      <c r="P35" s="54">
        <f>L35+N35</f>
        <v>1865226.51</v>
      </c>
      <c r="AB35" s="50"/>
      <c r="AC35" s="51"/>
      <c r="AD35" s="42"/>
    </row>
    <row r="36" spans="1:30" ht="13.5" thickBot="1">
      <c r="A36" s="35"/>
      <c r="B36" s="32" t="s">
        <v>91</v>
      </c>
      <c r="C36" s="30"/>
      <c r="D36" s="30">
        <v>18370507.919999994</v>
      </c>
      <c r="E36" s="30"/>
      <c r="F36" s="30"/>
      <c r="G36" s="31">
        <f t="shared" si="9"/>
        <v>18370507.919999994</v>
      </c>
      <c r="H36" s="30"/>
      <c r="I36" s="146"/>
      <c r="J36" s="50" t="s">
        <v>40</v>
      </c>
      <c r="K36" s="30"/>
      <c r="L36" s="55">
        <f>L34-L35</f>
        <v>7164291.74</v>
      </c>
      <c r="M36" s="53"/>
      <c r="N36" s="55">
        <f>N34-N35</f>
        <v>1131481.75</v>
      </c>
      <c r="O36" s="53"/>
      <c r="P36" s="56">
        <f>P34-P35</f>
        <v>8295773.49</v>
      </c>
      <c r="AB36" s="50"/>
      <c r="AC36" s="51"/>
      <c r="AD36" s="42"/>
    </row>
    <row r="37" spans="1:30" ht="13.5" thickTop="1">
      <c r="A37" s="36" t="s">
        <v>45</v>
      </c>
      <c r="B37" s="32"/>
      <c r="C37" s="30"/>
      <c r="D37" s="30">
        <v>0</v>
      </c>
      <c r="E37" s="30"/>
      <c r="F37" s="30"/>
      <c r="G37" s="31">
        <f t="shared" si="9"/>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v>2383000</v>
      </c>
      <c r="E38" s="30">
        <v>625000</v>
      </c>
      <c r="F38" s="30"/>
      <c r="G38" s="31">
        <f t="shared" si="9"/>
        <v>3008000</v>
      </c>
      <c r="H38" s="30"/>
      <c r="I38" s="146" t="s">
        <v>53</v>
      </c>
      <c r="J38" s="33" t="s">
        <v>37</v>
      </c>
      <c r="K38" s="30"/>
      <c r="L38" s="34">
        <v>5840000</v>
      </c>
      <c r="M38" s="34"/>
      <c r="N38" s="34">
        <v>1460000</v>
      </c>
      <c r="O38" s="34"/>
      <c r="P38" s="34">
        <f>L38+N38</f>
        <v>7300000</v>
      </c>
      <c r="R38" s="66" t="s">
        <v>76</v>
      </c>
      <c r="S38" s="66"/>
      <c r="T38" s="59"/>
      <c r="U38" s="59"/>
      <c r="X38" s="66" t="s">
        <v>78</v>
      </c>
      <c r="Y38" s="66"/>
      <c r="Z38" s="59"/>
      <c r="AA38" s="59"/>
      <c r="AB38" s="50"/>
      <c r="AC38" s="51"/>
      <c r="AD38" s="42"/>
    </row>
    <row r="39" spans="2:30" ht="12.75">
      <c r="B39" s="36" t="s">
        <v>61</v>
      </c>
      <c r="C39" s="30"/>
      <c r="D39" s="30">
        <v>0</v>
      </c>
      <c r="E39" s="30"/>
      <c r="F39" s="30"/>
      <c r="G39" s="31">
        <f>C39+E39+D39</f>
        <v>0</v>
      </c>
      <c r="H39" s="30"/>
      <c r="I39" s="146"/>
      <c r="J39" s="50" t="s">
        <v>39</v>
      </c>
      <c r="K39" s="30"/>
      <c r="L39" s="53">
        <v>2661640.99</v>
      </c>
      <c r="M39" s="53"/>
      <c r="N39" s="53">
        <f>+Q25</f>
        <v>430129.9600000001</v>
      </c>
      <c r="O39" s="53"/>
      <c r="P39" s="54">
        <f>L39+N39</f>
        <v>3091770.95</v>
      </c>
      <c r="R39" s="59" t="s">
        <v>79</v>
      </c>
      <c r="S39" s="59"/>
      <c r="T39" s="59"/>
      <c r="U39" s="59"/>
      <c r="X39" s="42" t="s">
        <v>77</v>
      </c>
      <c r="AB39" s="50"/>
      <c r="AC39" s="51"/>
      <c r="AD39" s="42"/>
    </row>
    <row r="40" spans="2:30" ht="13.5" thickBot="1">
      <c r="B40" s="36" t="s">
        <v>62</v>
      </c>
      <c r="C40" s="30"/>
      <c r="D40" s="30">
        <v>0</v>
      </c>
      <c r="E40" s="30"/>
      <c r="F40" s="30"/>
      <c r="G40" s="31">
        <f>C40+E40+D40</f>
        <v>0</v>
      </c>
      <c r="H40" s="30"/>
      <c r="I40" s="146"/>
      <c r="J40" s="50" t="s">
        <v>40</v>
      </c>
      <c r="K40" s="30"/>
      <c r="L40" s="55">
        <f>L38-L39</f>
        <v>3178359.01</v>
      </c>
      <c r="M40" s="53"/>
      <c r="N40" s="55">
        <f>N38-N39</f>
        <v>1029870.0399999999</v>
      </c>
      <c r="O40" s="53"/>
      <c r="P40" s="56">
        <f>P38-P39</f>
        <v>4208229.05</v>
      </c>
      <c r="R40" s="59"/>
      <c r="S40" s="59"/>
      <c r="T40" s="59"/>
      <c r="U40" s="59"/>
      <c r="AB40" s="50"/>
      <c r="AC40" s="51"/>
      <c r="AD40" s="42"/>
    </row>
    <row r="41" spans="1:30" ht="13.5" thickTop="1">
      <c r="A41" s="32" t="s">
        <v>47</v>
      </c>
      <c r="B41" s="32"/>
      <c r="C41" s="30">
        <f>C30-C37+C38-C39+C40</f>
        <v>0</v>
      </c>
      <c r="D41" s="30">
        <v>20753507.919999994</v>
      </c>
      <c r="E41" s="139">
        <f>E30-E37+E38-E39+E40</f>
        <v>625000</v>
      </c>
      <c r="F41" s="30"/>
      <c r="G41" s="30">
        <f>G30-G37+G38-G39+G40</f>
        <v>21378507.919999994</v>
      </c>
      <c r="H41" s="30"/>
      <c r="I41" s="57"/>
      <c r="J41" s="50"/>
      <c r="K41" s="30"/>
      <c r="L41" s="50"/>
      <c r="M41" s="50"/>
      <c r="N41" s="50"/>
      <c r="O41" s="50"/>
      <c r="P41" s="50"/>
      <c r="R41" s="59"/>
      <c r="S41" s="59"/>
      <c r="T41" s="59"/>
      <c r="U41" s="59"/>
      <c r="AB41" s="50"/>
      <c r="AC41" s="51"/>
      <c r="AD41" s="42"/>
    </row>
    <row r="42" spans="1:30" ht="12.75">
      <c r="A42" s="36" t="s">
        <v>50</v>
      </c>
      <c r="B42" s="32"/>
      <c r="C42" s="30"/>
      <c r="D42" s="30">
        <v>1023209.98</v>
      </c>
      <c r="E42" s="30"/>
      <c r="F42" s="30"/>
      <c r="G42" s="31">
        <f>C42+E42+D42</f>
        <v>1023209.98</v>
      </c>
      <c r="H42" s="30"/>
      <c r="I42" s="146" t="s">
        <v>54</v>
      </c>
      <c r="J42" s="33" t="s">
        <v>37</v>
      </c>
      <c r="K42" s="30"/>
      <c r="L42" s="34">
        <v>0</v>
      </c>
      <c r="M42" s="34"/>
      <c r="N42" s="34">
        <v>0</v>
      </c>
      <c r="O42" s="34"/>
      <c r="P42" s="34">
        <f>L42+N42</f>
        <v>0</v>
      </c>
      <c r="R42" s="59"/>
      <c r="S42" s="59"/>
      <c r="T42" s="59"/>
      <c r="U42" s="59"/>
      <c r="AB42" s="50"/>
      <c r="AC42" s="51"/>
      <c r="AD42" s="42"/>
    </row>
    <row r="43" spans="1:30" ht="12.75">
      <c r="A43" s="35"/>
      <c r="B43" s="32" t="s">
        <v>48</v>
      </c>
      <c r="C43" s="30"/>
      <c r="D43" s="134">
        <v>5446629.1</v>
      </c>
      <c r="E43" s="30">
        <f>AB25</f>
        <v>1580672.94</v>
      </c>
      <c r="F43" s="30"/>
      <c r="G43" s="31">
        <f>C43+E43+D43</f>
        <v>7027302.039999999</v>
      </c>
      <c r="H43" s="17"/>
      <c r="I43" s="146"/>
      <c r="J43" s="50" t="s">
        <v>39</v>
      </c>
      <c r="K43" s="17"/>
      <c r="L43" s="53">
        <v>1975279.85</v>
      </c>
      <c r="M43" s="53"/>
      <c r="N43" s="53">
        <f>+L25</f>
        <v>95024.73</v>
      </c>
      <c r="O43" s="53"/>
      <c r="P43" s="54">
        <f>L43+N43</f>
        <v>2070304.58</v>
      </c>
      <c r="AB43" s="59"/>
      <c r="AC43" s="60"/>
      <c r="AD43" s="42"/>
    </row>
    <row r="44" spans="1:30" ht="13.5" thickBot="1">
      <c r="A44" s="36" t="s">
        <v>49</v>
      </c>
      <c r="B44" s="29"/>
      <c r="C44" s="37">
        <f>C41-C42-C43</f>
        <v>0</v>
      </c>
      <c r="D44" s="37">
        <f>D41-D42-D43</f>
        <v>14283668.839999994</v>
      </c>
      <c r="E44" s="37">
        <f>E41-E42-E43</f>
        <v>-955672.94</v>
      </c>
      <c r="F44" s="30"/>
      <c r="G44" s="37">
        <f>G41-G42-G43</f>
        <v>13327995.899999995</v>
      </c>
      <c r="H44" s="17"/>
      <c r="I44" s="146"/>
      <c r="J44" s="50" t="s">
        <v>40</v>
      </c>
      <c r="K44" s="17"/>
      <c r="L44" s="55">
        <f>L42-L43</f>
        <v>-1975279.85</v>
      </c>
      <c r="M44" s="53"/>
      <c r="N44" s="55">
        <f>N42-N43</f>
        <v>-95024.73</v>
      </c>
      <c r="O44" s="53"/>
      <c r="P44" s="56">
        <f>P42-P43</f>
        <v>-2070304.58</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sheetData>
  <sheetProtection/>
  <mergeCells count="26">
    <mergeCell ref="A2:AC2"/>
    <mergeCell ref="A3:AC3"/>
    <mergeCell ref="A4:AC4"/>
    <mergeCell ref="A12:B14"/>
    <mergeCell ref="C12:G13"/>
    <mergeCell ref="H12:Q12"/>
    <mergeCell ref="R12:R14"/>
    <mergeCell ref="S12:W13"/>
    <mergeCell ref="X12:AB13"/>
    <mergeCell ref="AC12:AC14"/>
    <mergeCell ref="A16:B16"/>
    <mergeCell ref="A17:B17"/>
    <mergeCell ref="A18:B18"/>
    <mergeCell ref="A26:B26"/>
    <mergeCell ref="H13:L13"/>
    <mergeCell ref="M13:Q13"/>
    <mergeCell ref="A15:B15"/>
    <mergeCell ref="C15:G15"/>
    <mergeCell ref="H15:L15"/>
    <mergeCell ref="M15:Q15"/>
    <mergeCell ref="I30:I32"/>
    <mergeCell ref="I34:I36"/>
    <mergeCell ref="I38:I40"/>
    <mergeCell ref="I42:I44"/>
    <mergeCell ref="S15:W15"/>
    <mergeCell ref="X15:AB15"/>
  </mergeCells>
  <printOptions horizontalCentered="1"/>
  <pageMargins left="0.159448818897638" right="0.159448818897638" top="0.76" bottom="0.21259842519685" header="0.5" footer="0.5"/>
  <pageSetup fitToHeight="1" fitToWidth="1" orientation="landscape" paperSize="9" scale="53"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D62"/>
  <sheetViews>
    <sheetView zoomScale="85" zoomScaleNormal="85" zoomScalePageLayoutView="0" workbookViewId="0" topLeftCell="A1">
      <selection activeCell="A34" sqref="A34"/>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3.00390625" style="42" customWidth="1"/>
    <col min="6" max="6" width="6.50390625" style="42" customWidth="1"/>
    <col min="7" max="7" width="11.87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6.375" style="42" customWidth="1"/>
    <col min="14" max="14" width="11.875" style="42" customWidth="1"/>
    <col min="15" max="15" width="7.25390625" style="42" customWidth="1"/>
    <col min="16" max="16" width="12.375" style="42" customWidth="1"/>
    <col min="17" max="17" width="11.50390625" style="42" customWidth="1"/>
    <col min="18" max="18" width="11.8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5" width="10.875" style="42" customWidth="1"/>
    <col min="26" max="26" width="8.75390625" style="42" customWidth="1"/>
    <col min="27" max="27" width="6.875" style="42" customWidth="1"/>
    <col min="28" max="28" width="10.875" style="42" customWidth="1"/>
    <col min="29" max="29" width="0.5" style="43" customWidth="1"/>
    <col min="30"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89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16314.6</v>
      </c>
      <c r="E17" s="85">
        <f>E18+E19</f>
        <v>0</v>
      </c>
      <c r="F17" s="85">
        <f>F18+F19</f>
        <v>0</v>
      </c>
      <c r="G17" s="24">
        <f aca="true" t="shared" si="0" ref="G17:G24">SUM(C17:F17)</f>
        <v>16314.6</v>
      </c>
      <c r="H17" s="23">
        <f>H18+H19</f>
        <v>0</v>
      </c>
      <c r="I17" s="23">
        <f>I18+I19</f>
        <v>85268.05</v>
      </c>
      <c r="J17" s="34">
        <f>J18+J19</f>
        <v>0</v>
      </c>
      <c r="K17" s="23">
        <f>K18+K19</f>
        <v>4923.22</v>
      </c>
      <c r="L17" s="25">
        <f aca="true" t="shared" si="1" ref="L17:L24">SUM(H17:K17)</f>
        <v>90191.27</v>
      </c>
      <c r="M17" s="85">
        <f>M18+M19</f>
        <v>0</v>
      </c>
      <c r="N17" s="85">
        <f>N18+N19</f>
        <v>618284.15</v>
      </c>
      <c r="O17" s="23">
        <f>O18+O19</f>
        <v>0</v>
      </c>
      <c r="P17" s="86">
        <f>P18+P19</f>
        <v>0</v>
      </c>
      <c r="Q17" s="25">
        <f>SUM(M17:P17)</f>
        <v>618284.15</v>
      </c>
      <c r="R17" s="87">
        <f>G17+L17+Q17</f>
        <v>724790.02</v>
      </c>
      <c r="S17" s="23">
        <f>S18+S19</f>
        <v>0</v>
      </c>
      <c r="T17" s="23">
        <f>T18+T19</f>
        <v>0</v>
      </c>
      <c r="U17" s="86">
        <f>U18+U19</f>
        <v>0</v>
      </c>
      <c r="V17" s="23">
        <f>V18+V19</f>
        <v>0</v>
      </c>
      <c r="W17" s="25">
        <f>SUM(S17:V17)</f>
        <v>0</v>
      </c>
      <c r="X17" s="85">
        <f>X18+X19</f>
        <v>0</v>
      </c>
      <c r="Y17" s="23">
        <f>Y18+Y19</f>
        <v>719866.8</v>
      </c>
      <c r="Z17" s="86">
        <f>Z18+Z19</f>
        <v>0</v>
      </c>
      <c r="AA17" s="23">
        <f>AA18+AA19</f>
        <v>4923.22</v>
      </c>
      <c r="AB17" s="88">
        <f>SUM(X17:AA17)</f>
        <v>724790.02</v>
      </c>
      <c r="AC17" s="26"/>
    </row>
    <row r="18" spans="1:30" ht="12.75">
      <c r="A18" s="156" t="s">
        <v>24</v>
      </c>
      <c r="B18" s="157"/>
      <c r="C18" s="44"/>
      <c r="D18" s="44">
        <v>16314.6</v>
      </c>
      <c r="E18" s="44"/>
      <c r="F18" s="44"/>
      <c r="G18" s="24">
        <f t="shared" si="0"/>
        <v>16314.6</v>
      </c>
      <c r="H18" s="44"/>
      <c r="I18" s="64">
        <v>85268.05</v>
      </c>
      <c r="J18" s="76"/>
      <c r="K18" s="64">
        <v>4923.22</v>
      </c>
      <c r="L18" s="24">
        <f t="shared" si="1"/>
        <v>90191.27</v>
      </c>
      <c r="M18" s="44"/>
      <c r="N18" s="44">
        <v>618284.15</v>
      </c>
      <c r="O18" s="44"/>
      <c r="P18" s="44"/>
      <c r="Q18" s="25">
        <f aca="true" t="shared" si="2" ref="Q18:Q24">SUM(M18:P18)</f>
        <v>618284.15</v>
      </c>
      <c r="R18" s="87">
        <f aca="true" t="shared" si="3" ref="R18:R24">G18+L18+Q18</f>
        <v>724790.02</v>
      </c>
      <c r="S18" s="44"/>
      <c r="T18" s="44"/>
      <c r="U18" s="90"/>
      <c r="V18" s="44"/>
      <c r="W18" s="25">
        <f aca="true" t="shared" si="4" ref="W18:W24">SUM(S18:V18)</f>
        <v>0</v>
      </c>
      <c r="X18" s="79">
        <f>C18+H18+M18+S18</f>
        <v>0</v>
      </c>
      <c r="Y18" s="44">
        <f aca="true" t="shared" si="5" ref="Y18:AA24">D18+I18+N18+T18</f>
        <v>719866.8</v>
      </c>
      <c r="Z18" s="90">
        <f t="shared" si="5"/>
        <v>0</v>
      </c>
      <c r="AA18" s="44">
        <f t="shared" si="5"/>
        <v>4923.22</v>
      </c>
      <c r="AB18" s="88">
        <f aca="true" t="shared" si="6" ref="AB18:AB24">SUM(X18:AA18)</f>
        <v>724790.02</v>
      </c>
      <c r="AC18" s="45"/>
      <c r="AD18" s="42"/>
    </row>
    <row r="19" spans="1:29" ht="12.75">
      <c r="A19" s="40" t="s">
        <v>25</v>
      </c>
      <c r="B19" s="27"/>
      <c r="C19" s="44"/>
      <c r="D19" s="44"/>
      <c r="E19" s="44"/>
      <c r="F19" s="44"/>
      <c r="G19" s="24">
        <f t="shared" si="0"/>
        <v>0</v>
      </c>
      <c r="H19" s="44"/>
      <c r="I19" s="103"/>
      <c r="J19" s="77"/>
      <c r="K19" s="44"/>
      <c r="L19" s="24">
        <f t="shared" si="1"/>
        <v>0</v>
      </c>
      <c r="M19" s="44"/>
      <c r="N19" s="44"/>
      <c r="O19" s="44"/>
      <c r="P19" s="44"/>
      <c r="Q19" s="25">
        <f t="shared" si="2"/>
        <v>0</v>
      </c>
      <c r="R19" s="87">
        <f t="shared" si="3"/>
        <v>0</v>
      </c>
      <c r="S19" s="44"/>
      <c r="T19" s="44"/>
      <c r="U19" s="90"/>
      <c r="V19" s="44"/>
      <c r="W19" s="25">
        <f t="shared" si="4"/>
        <v>0</v>
      </c>
      <c r="X19" s="79">
        <f aca="true" t="shared" si="7" ref="X19:X24">C19+H19+M19+S19</f>
        <v>0</v>
      </c>
      <c r="Y19" s="44">
        <f t="shared" si="5"/>
        <v>0</v>
      </c>
      <c r="Z19" s="90">
        <f t="shared" si="5"/>
        <v>0</v>
      </c>
      <c r="AA19" s="44">
        <f t="shared" si="5"/>
        <v>0</v>
      </c>
      <c r="AB19" s="88">
        <f t="shared" si="6"/>
        <v>0</v>
      </c>
      <c r="AC19" s="45"/>
    </row>
    <row r="20" spans="1:30"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4"/>
        <v>0</v>
      </c>
      <c r="X20" s="79">
        <f t="shared" si="7"/>
        <v>0</v>
      </c>
      <c r="Y20" s="44">
        <f t="shared" si="5"/>
        <v>0</v>
      </c>
      <c r="Z20" s="90">
        <f t="shared" si="5"/>
        <v>0</v>
      </c>
      <c r="AA20" s="44">
        <f t="shared" si="5"/>
        <v>0</v>
      </c>
      <c r="AB20" s="88">
        <f t="shared" si="6"/>
        <v>0</v>
      </c>
      <c r="AC20" s="45"/>
      <c r="AD20" s="42"/>
    </row>
    <row r="21" spans="1:29" ht="12.75">
      <c r="A21" s="39" t="s">
        <v>27</v>
      </c>
      <c r="B21" s="41"/>
      <c r="C21" s="44"/>
      <c r="D21" s="91"/>
      <c r="E21" s="79"/>
      <c r="F21" s="79"/>
      <c r="G21" s="24">
        <f t="shared" si="0"/>
        <v>0</v>
      </c>
      <c r="H21" s="44"/>
      <c r="I21" s="104"/>
      <c r="J21" s="90"/>
      <c r="K21" s="44"/>
      <c r="L21" s="24">
        <f t="shared" si="1"/>
        <v>0</v>
      </c>
      <c r="M21" s="76"/>
      <c r="N21" s="64"/>
      <c r="O21" s="44"/>
      <c r="P21" s="90"/>
      <c r="Q21" s="25">
        <f t="shared" si="2"/>
        <v>0</v>
      </c>
      <c r="R21" s="87">
        <f t="shared" si="3"/>
        <v>0</v>
      </c>
      <c r="S21" s="44"/>
      <c r="T21" s="44"/>
      <c r="U21" s="90"/>
      <c r="V21" s="44"/>
      <c r="W21" s="25">
        <f t="shared" si="4"/>
        <v>0</v>
      </c>
      <c r="X21" s="79">
        <f t="shared" si="7"/>
        <v>0</v>
      </c>
      <c r="Y21" s="44">
        <f t="shared" si="5"/>
        <v>0</v>
      </c>
      <c r="Z21" s="90">
        <f t="shared" si="5"/>
        <v>0</v>
      </c>
      <c r="AA21" s="44">
        <f t="shared" si="5"/>
        <v>0</v>
      </c>
      <c r="AB21" s="88">
        <f t="shared" si="6"/>
        <v>0</v>
      </c>
      <c r="AC21" s="45"/>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 t="shared" si="3"/>
        <v>0</v>
      </c>
      <c r="S22" s="44"/>
      <c r="T22" s="44"/>
      <c r="U22" s="90"/>
      <c r="V22" s="44"/>
      <c r="W22" s="25">
        <f t="shared" si="4"/>
        <v>0</v>
      </c>
      <c r="X22" s="79">
        <f t="shared" si="7"/>
        <v>0</v>
      </c>
      <c r="Y22" s="44">
        <f t="shared" si="5"/>
        <v>0</v>
      </c>
      <c r="Z22" s="90">
        <f t="shared" si="5"/>
        <v>0</v>
      </c>
      <c r="AA22" s="44">
        <f t="shared" si="5"/>
        <v>0</v>
      </c>
      <c r="AB22" s="88">
        <f t="shared" si="6"/>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 t="shared" si="3"/>
        <v>0</v>
      </c>
      <c r="S23" s="44"/>
      <c r="T23" s="44"/>
      <c r="U23" s="90"/>
      <c r="V23" s="44"/>
      <c r="W23" s="25">
        <f t="shared" si="4"/>
        <v>0</v>
      </c>
      <c r="X23" s="79">
        <f t="shared" si="7"/>
        <v>0</v>
      </c>
      <c r="Y23" s="44">
        <f t="shared" si="5"/>
        <v>0</v>
      </c>
      <c r="Z23" s="90">
        <f t="shared" si="5"/>
        <v>0</v>
      </c>
      <c r="AA23" s="44">
        <f t="shared" si="5"/>
        <v>0</v>
      </c>
      <c r="AB23" s="88">
        <f t="shared" si="6"/>
        <v>0</v>
      </c>
      <c r="AC23" s="45"/>
    </row>
    <row r="24" spans="1:29" ht="12.75">
      <c r="A24" s="39" t="s">
        <v>30</v>
      </c>
      <c r="B24" s="41"/>
      <c r="C24" s="44"/>
      <c r="D24" s="79">
        <v>728135.26</v>
      </c>
      <c r="E24" s="79"/>
      <c r="F24" s="79"/>
      <c r="G24" s="24">
        <f t="shared" si="0"/>
        <v>728135.26</v>
      </c>
      <c r="H24" s="44"/>
      <c r="I24" s="90"/>
      <c r="J24" s="79"/>
      <c r="K24" s="44"/>
      <c r="L24" s="25">
        <f t="shared" si="1"/>
        <v>0</v>
      </c>
      <c r="M24" s="79"/>
      <c r="N24" s="79">
        <v>182063.53</v>
      </c>
      <c r="O24" s="44"/>
      <c r="P24" s="90"/>
      <c r="Q24" s="25">
        <f t="shared" si="2"/>
        <v>182063.53</v>
      </c>
      <c r="R24" s="87">
        <f t="shared" si="3"/>
        <v>910198.79</v>
      </c>
      <c r="S24" s="44"/>
      <c r="T24" s="44"/>
      <c r="U24" s="90"/>
      <c r="V24" s="44"/>
      <c r="W24" s="25">
        <f t="shared" si="4"/>
        <v>0</v>
      </c>
      <c r="X24" s="79">
        <f t="shared" si="7"/>
        <v>0</v>
      </c>
      <c r="Y24" s="44">
        <f t="shared" si="5"/>
        <v>910198.79</v>
      </c>
      <c r="Z24" s="90">
        <f t="shared" si="5"/>
        <v>0</v>
      </c>
      <c r="AA24" s="44">
        <f t="shared" si="5"/>
        <v>0</v>
      </c>
      <c r="AB24" s="88">
        <f t="shared" si="6"/>
        <v>910198.79</v>
      </c>
      <c r="AC24" s="45"/>
    </row>
    <row r="25" spans="1:30" ht="13.5" thickBot="1">
      <c r="A25" s="28"/>
      <c r="B25" s="41" t="s">
        <v>31</v>
      </c>
      <c r="C25" s="46">
        <f aca="true" t="shared" si="8" ref="C25:Q25">C17+C21+C22+C24+C20+C23</f>
        <v>0</v>
      </c>
      <c r="D25" s="92">
        <f t="shared" si="8"/>
        <v>744449.86</v>
      </c>
      <c r="E25" s="92">
        <f t="shared" si="8"/>
        <v>0</v>
      </c>
      <c r="F25" s="92">
        <f t="shared" si="8"/>
        <v>0</v>
      </c>
      <c r="G25" s="46">
        <f t="shared" si="8"/>
        <v>744449.86</v>
      </c>
      <c r="H25" s="46">
        <f t="shared" si="8"/>
        <v>0</v>
      </c>
      <c r="I25" s="93">
        <f t="shared" si="8"/>
        <v>85268.05</v>
      </c>
      <c r="J25" s="92">
        <f t="shared" si="8"/>
        <v>0</v>
      </c>
      <c r="K25" s="46">
        <f t="shared" si="8"/>
        <v>4923.22</v>
      </c>
      <c r="L25" s="93">
        <f t="shared" si="8"/>
        <v>90191.27</v>
      </c>
      <c r="M25" s="92">
        <f t="shared" si="8"/>
        <v>0</v>
      </c>
      <c r="N25" s="92">
        <f t="shared" si="8"/>
        <v>800347.68</v>
      </c>
      <c r="O25" s="46">
        <f t="shared" si="8"/>
        <v>0</v>
      </c>
      <c r="P25" s="93">
        <f t="shared" si="8"/>
        <v>0</v>
      </c>
      <c r="Q25" s="93">
        <f t="shared" si="8"/>
        <v>800347.68</v>
      </c>
      <c r="R25" s="92">
        <f>R17+R21+R22+R24</f>
        <v>1634988.81</v>
      </c>
      <c r="S25" s="46">
        <f aca="true" t="shared" si="9" ref="S25:AB25">S17+S21+S22+S24+S20+S23</f>
        <v>0</v>
      </c>
      <c r="T25" s="46">
        <f t="shared" si="9"/>
        <v>0</v>
      </c>
      <c r="U25" s="93">
        <f t="shared" si="9"/>
        <v>0</v>
      </c>
      <c r="V25" s="46">
        <f t="shared" si="9"/>
        <v>0</v>
      </c>
      <c r="W25" s="93">
        <f t="shared" si="9"/>
        <v>0</v>
      </c>
      <c r="X25" s="92">
        <f t="shared" si="9"/>
        <v>0</v>
      </c>
      <c r="Y25" s="46">
        <f t="shared" si="9"/>
        <v>1630065.59</v>
      </c>
      <c r="Z25" s="93">
        <f t="shared" si="9"/>
        <v>0</v>
      </c>
      <c r="AA25" s="46">
        <f t="shared" si="9"/>
        <v>4923.22</v>
      </c>
      <c r="AB25" s="94">
        <f t="shared" si="9"/>
        <v>1634988.81</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v>9108983.789999992</v>
      </c>
      <c r="E30" s="30">
        <f>SUM(E31:E36)</f>
        <v>9261524.13</v>
      </c>
      <c r="F30" s="30"/>
      <c r="G30" s="30">
        <f>SUM(G31:G36)</f>
        <v>18370507.919999994</v>
      </c>
      <c r="H30" s="30"/>
      <c r="I30" s="146" t="s">
        <v>51</v>
      </c>
      <c r="J30" s="33" t="s">
        <v>37</v>
      </c>
      <c r="K30" s="30"/>
      <c r="L30" s="34">
        <f>+L34+L38+L42</f>
        <v>10104000</v>
      </c>
      <c r="M30" s="34"/>
      <c r="N30" s="34">
        <v>3710000</v>
      </c>
      <c r="O30" s="34"/>
      <c r="P30" s="34">
        <f>L30+N30</f>
        <v>13814000</v>
      </c>
      <c r="AB30" s="50"/>
      <c r="AC30" s="51"/>
    </row>
    <row r="31" spans="1:29" ht="12.75">
      <c r="A31" s="35"/>
      <c r="B31" s="32" t="s">
        <v>38</v>
      </c>
      <c r="C31" s="34"/>
      <c r="D31" s="34">
        <v>0</v>
      </c>
      <c r="E31" s="30"/>
      <c r="F31" s="30"/>
      <c r="G31" s="31">
        <f>C31+E31+D31</f>
        <v>0</v>
      </c>
      <c r="H31" s="30"/>
      <c r="I31" s="146"/>
      <c r="J31" s="50" t="s">
        <v>39</v>
      </c>
      <c r="K31" s="30"/>
      <c r="L31" s="53">
        <f>+L35+L39+L43</f>
        <v>3811640.29</v>
      </c>
      <c r="M31" s="53"/>
      <c r="N31" s="53">
        <f>+N35+N39+N43</f>
        <v>1634988.81</v>
      </c>
      <c r="O31" s="53"/>
      <c r="P31" s="54">
        <f>L31+N31</f>
        <v>5446629.1</v>
      </c>
      <c r="AB31" s="50"/>
      <c r="AC31" s="51"/>
    </row>
    <row r="32" spans="1:29" ht="13.5" thickBot="1">
      <c r="A32" s="35"/>
      <c r="B32" s="32" t="s">
        <v>63</v>
      </c>
      <c r="C32" s="100"/>
      <c r="D32" s="30">
        <v>0</v>
      </c>
      <c r="E32" s="30"/>
      <c r="F32" s="30"/>
      <c r="G32" s="31">
        <f aca="true" t="shared" si="10" ref="G32:G38">C32+E32+D32</f>
        <v>0</v>
      </c>
      <c r="H32" s="30"/>
      <c r="I32" s="146"/>
      <c r="J32" s="50" t="s">
        <v>40</v>
      </c>
      <c r="K32" s="30"/>
      <c r="L32" s="55">
        <f>L30-L31</f>
        <v>6292359.71</v>
      </c>
      <c r="M32" s="53"/>
      <c r="N32" s="55">
        <f>N30-N31</f>
        <v>2075011.19</v>
      </c>
      <c r="O32" s="53"/>
      <c r="P32" s="56">
        <f>P30-P31</f>
        <v>8367370.9</v>
      </c>
      <c r="AB32" s="50"/>
      <c r="AC32" s="51"/>
    </row>
    <row r="33" spans="1:30" ht="13.5" thickTop="1">
      <c r="A33" s="35"/>
      <c r="B33" s="32" t="s">
        <v>41</v>
      </c>
      <c r="C33" s="30"/>
      <c r="D33" s="30">
        <v>0</v>
      </c>
      <c r="E33" s="30"/>
      <c r="F33" s="30"/>
      <c r="G33" s="31">
        <f t="shared" si="10"/>
        <v>0</v>
      </c>
      <c r="H33" s="30"/>
      <c r="I33" s="57"/>
      <c r="J33" s="50"/>
      <c r="K33" s="30"/>
      <c r="L33" s="50"/>
      <c r="M33" s="50"/>
      <c r="N33" s="50"/>
      <c r="O33" s="50"/>
      <c r="P33" s="50"/>
      <c r="R33" s="58" t="s">
        <v>57</v>
      </c>
      <c r="X33" s="58" t="s">
        <v>58</v>
      </c>
      <c r="AB33" s="50"/>
      <c r="AC33" s="51"/>
      <c r="AD33" s="42"/>
    </row>
    <row r="34" spans="1:30" ht="15" customHeight="1">
      <c r="A34" s="35"/>
      <c r="B34" s="32" t="s">
        <v>42</v>
      </c>
      <c r="C34" s="30"/>
      <c r="D34" s="30">
        <v>0</v>
      </c>
      <c r="E34" s="30"/>
      <c r="F34" s="30"/>
      <c r="G34" s="31">
        <f t="shared" si="10"/>
        <v>0</v>
      </c>
      <c r="H34" s="30"/>
      <c r="I34" s="146" t="s">
        <v>52</v>
      </c>
      <c r="J34" s="33" t="s">
        <v>37</v>
      </c>
      <c r="K34" s="30"/>
      <c r="L34" s="34">
        <v>5724000</v>
      </c>
      <c r="M34" s="34"/>
      <c r="N34" s="34">
        <v>2250000</v>
      </c>
      <c r="O34" s="34"/>
      <c r="P34" s="34">
        <f>L34+N34</f>
        <v>7974000</v>
      </c>
      <c r="AB34" s="50"/>
      <c r="AC34" s="51"/>
      <c r="AD34" s="42"/>
    </row>
    <row r="35" spans="1:30" ht="12.75">
      <c r="A35" s="35"/>
      <c r="B35" s="32" t="s">
        <v>43</v>
      </c>
      <c r="C35" s="30"/>
      <c r="D35" s="30">
        <v>0</v>
      </c>
      <c r="E35" s="30"/>
      <c r="F35" s="30"/>
      <c r="G35" s="31">
        <f t="shared" si="10"/>
        <v>0</v>
      </c>
      <c r="H35" s="30"/>
      <c r="I35" s="146"/>
      <c r="J35" s="50" t="s">
        <v>39</v>
      </c>
      <c r="K35" s="30"/>
      <c r="L35" s="53">
        <v>65258.399999999994</v>
      </c>
      <c r="M35" s="53"/>
      <c r="N35" s="53">
        <f>+G25</f>
        <v>744449.86</v>
      </c>
      <c r="O35" s="53"/>
      <c r="P35" s="54">
        <f>L35+N35</f>
        <v>809708.26</v>
      </c>
      <c r="AB35" s="50"/>
      <c r="AC35" s="51"/>
      <c r="AD35" s="42">
        <v>17717482.649</v>
      </c>
    </row>
    <row r="36" spans="1:30" ht="13.5" thickBot="1">
      <c r="A36" s="35"/>
      <c r="B36" s="32" t="s">
        <v>44</v>
      </c>
      <c r="C36" s="30"/>
      <c r="D36" s="30">
        <v>9108983.789999992</v>
      </c>
      <c r="E36" s="30">
        <v>9261524.13</v>
      </c>
      <c r="F36" s="30"/>
      <c r="G36" s="31">
        <f t="shared" si="10"/>
        <v>18370507.919999994</v>
      </c>
      <c r="H36" s="30"/>
      <c r="I36" s="146"/>
      <c r="J36" s="50" t="s">
        <v>40</v>
      </c>
      <c r="K36" s="30"/>
      <c r="L36" s="55">
        <f>L34-L35</f>
        <v>5658741.6</v>
      </c>
      <c r="M36" s="53"/>
      <c r="N36" s="55">
        <f>N34-N35</f>
        <v>1505550.1400000001</v>
      </c>
      <c r="O36" s="53"/>
      <c r="P36" s="56">
        <f>P34-P35</f>
        <v>7164291.74</v>
      </c>
      <c r="AB36" s="50"/>
      <c r="AC36" s="51"/>
      <c r="AD36" s="42">
        <f>AD35-P35</f>
        <v>16907774.389</v>
      </c>
    </row>
    <row r="37" spans="1:30" ht="13.5" thickTop="1">
      <c r="A37" s="36" t="s">
        <v>45</v>
      </c>
      <c r="B37" s="32"/>
      <c r="C37" s="30"/>
      <c r="D37" s="30">
        <v>0</v>
      </c>
      <c r="E37" s="30"/>
      <c r="F37" s="30"/>
      <c r="G37" s="31">
        <f t="shared" si="10"/>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v>1748000</v>
      </c>
      <c r="E38" s="30">
        <v>635000</v>
      </c>
      <c r="F38" s="30"/>
      <c r="G38" s="31">
        <f t="shared" si="10"/>
        <v>2383000</v>
      </c>
      <c r="H38" s="30"/>
      <c r="I38" s="146" t="s">
        <v>53</v>
      </c>
      <c r="J38" s="33" t="s">
        <v>37</v>
      </c>
      <c r="K38" s="30"/>
      <c r="L38" s="34">
        <v>4380000</v>
      </c>
      <c r="M38" s="34"/>
      <c r="N38" s="34">
        <v>1460000</v>
      </c>
      <c r="O38" s="34"/>
      <c r="P38" s="34">
        <f>L38+N38</f>
        <v>5840000</v>
      </c>
      <c r="R38" s="66" t="s">
        <v>76</v>
      </c>
      <c r="S38" s="66"/>
      <c r="T38" s="59"/>
      <c r="U38" s="59"/>
      <c r="X38" s="66" t="s">
        <v>78</v>
      </c>
      <c r="Y38" s="66"/>
      <c r="Z38" s="59"/>
      <c r="AA38" s="59"/>
      <c r="AB38" s="50"/>
      <c r="AC38" s="51"/>
      <c r="AD38" s="42"/>
    </row>
    <row r="39" spans="2:30" ht="12.75">
      <c r="B39" s="36" t="s">
        <v>61</v>
      </c>
      <c r="C39" s="30"/>
      <c r="D39" s="30">
        <v>0</v>
      </c>
      <c r="E39" s="30"/>
      <c r="F39" s="30"/>
      <c r="G39" s="31">
        <f>C39+E39+D39</f>
        <v>0</v>
      </c>
      <c r="H39" s="30"/>
      <c r="I39" s="146"/>
      <c r="J39" s="50" t="s">
        <v>39</v>
      </c>
      <c r="K39" s="30"/>
      <c r="L39" s="53">
        <v>1861293.31</v>
      </c>
      <c r="M39" s="53"/>
      <c r="N39" s="53">
        <f>+Q25</f>
        <v>800347.68</v>
      </c>
      <c r="O39" s="53"/>
      <c r="P39" s="54">
        <f>L39+N39</f>
        <v>2661640.99</v>
      </c>
      <c r="R39" s="59" t="s">
        <v>79</v>
      </c>
      <c r="S39" s="59"/>
      <c r="T39" s="59"/>
      <c r="U39" s="59"/>
      <c r="X39" s="42" t="s">
        <v>77</v>
      </c>
      <c r="AB39" s="50"/>
      <c r="AC39" s="51"/>
      <c r="AD39" s="42">
        <v>5215028.54</v>
      </c>
    </row>
    <row r="40" spans="2:30" ht="13.5" thickBot="1">
      <c r="B40" s="36" t="s">
        <v>62</v>
      </c>
      <c r="C40" s="30"/>
      <c r="D40" s="30">
        <v>0</v>
      </c>
      <c r="E40" s="30"/>
      <c r="F40" s="30"/>
      <c r="G40" s="31">
        <f>C40+E40+D40</f>
        <v>0</v>
      </c>
      <c r="H40" s="30"/>
      <c r="I40" s="146"/>
      <c r="J40" s="50" t="s">
        <v>40</v>
      </c>
      <c r="K40" s="30"/>
      <c r="L40" s="55">
        <f>L38-L39</f>
        <v>2518706.69</v>
      </c>
      <c r="M40" s="53"/>
      <c r="N40" s="55">
        <f>N38-N39</f>
        <v>659652.32</v>
      </c>
      <c r="O40" s="53"/>
      <c r="P40" s="56">
        <f>P38-P39</f>
        <v>3178359.01</v>
      </c>
      <c r="R40" s="59"/>
      <c r="S40" s="59"/>
      <c r="T40" s="59"/>
      <c r="U40" s="59"/>
      <c r="AB40" s="50"/>
      <c r="AC40" s="51"/>
      <c r="AD40" s="42">
        <f>AD39-P39</f>
        <v>2553387.55</v>
      </c>
    </row>
    <row r="41" spans="1:30" ht="13.5" thickTop="1">
      <c r="A41" s="32" t="s">
        <v>47</v>
      </c>
      <c r="B41" s="32"/>
      <c r="C41" s="30">
        <f>C30-C37+C38-C39+C40</f>
        <v>0</v>
      </c>
      <c r="D41" s="30">
        <v>10856983.789999992</v>
      </c>
      <c r="E41" s="30">
        <f>E30-E37+E38-E39+E40</f>
        <v>9896524.13</v>
      </c>
      <c r="F41" s="30"/>
      <c r="G41" s="30">
        <f>G30-G37+G38-G39+G40</f>
        <v>20753507.919999994</v>
      </c>
      <c r="H41" s="30"/>
      <c r="I41" s="57"/>
      <c r="J41" s="50"/>
      <c r="K41" s="30"/>
      <c r="L41" s="50"/>
      <c r="M41" s="50"/>
      <c r="N41" s="50"/>
      <c r="O41" s="50"/>
      <c r="P41" s="50"/>
      <c r="R41" s="59"/>
      <c r="S41" s="59"/>
      <c r="T41" s="59"/>
      <c r="U41" s="59"/>
      <c r="AB41" s="50"/>
      <c r="AC41" s="51"/>
      <c r="AD41" s="42"/>
    </row>
    <row r="42" spans="1:30" ht="12.75">
      <c r="A42" s="36" t="s">
        <v>50</v>
      </c>
      <c r="B42" s="32"/>
      <c r="C42" s="30"/>
      <c r="D42" s="30">
        <v>1023209.98</v>
      </c>
      <c r="E42" s="30"/>
      <c r="F42" s="30"/>
      <c r="G42" s="31">
        <f>C42+E42+D42</f>
        <v>1023209.98</v>
      </c>
      <c r="H42" s="30"/>
      <c r="I42" s="146" t="s">
        <v>54</v>
      </c>
      <c r="J42" s="33" t="s">
        <v>37</v>
      </c>
      <c r="K42" s="30"/>
      <c r="L42" s="34">
        <v>0</v>
      </c>
      <c r="M42" s="34"/>
      <c r="N42" s="34">
        <v>0</v>
      </c>
      <c r="O42" s="34"/>
      <c r="P42" s="34">
        <f>L42+N42</f>
        <v>0</v>
      </c>
      <c r="R42" s="59"/>
      <c r="S42" s="59"/>
      <c r="T42" s="59"/>
      <c r="U42" s="59"/>
      <c r="AB42" s="50"/>
      <c r="AC42" s="51"/>
      <c r="AD42" s="42"/>
    </row>
    <row r="43" spans="1:30" ht="12.75">
      <c r="A43" s="35"/>
      <c r="B43" s="32" t="s">
        <v>48</v>
      </c>
      <c r="C43" s="30"/>
      <c r="D43" s="78">
        <v>3811640.29</v>
      </c>
      <c r="E43" s="30">
        <f>AB25</f>
        <v>1634988.81</v>
      </c>
      <c r="F43" s="30"/>
      <c r="G43" s="31">
        <f>C43+E43+D43</f>
        <v>5446629.1</v>
      </c>
      <c r="H43" s="17"/>
      <c r="I43" s="146"/>
      <c r="J43" s="50" t="s">
        <v>39</v>
      </c>
      <c r="K43" s="17"/>
      <c r="L43" s="53">
        <v>1885088.58</v>
      </c>
      <c r="M43" s="53"/>
      <c r="N43" s="53">
        <f>+L25</f>
        <v>90191.27</v>
      </c>
      <c r="O43" s="53"/>
      <c r="P43" s="54">
        <f>L43+N43</f>
        <v>1975279.85</v>
      </c>
      <c r="AB43" s="59"/>
      <c r="AC43" s="60"/>
      <c r="AD43" s="42"/>
    </row>
    <row r="44" spans="1:30" ht="13.5" thickBot="1">
      <c r="A44" s="36" t="s">
        <v>49</v>
      </c>
      <c r="B44" s="29"/>
      <c r="C44" s="37">
        <f>C41-C42-C43</f>
        <v>0</v>
      </c>
      <c r="D44" s="37">
        <f>D41-D42-D43</f>
        <v>6022133.519999991</v>
      </c>
      <c r="E44" s="37">
        <f>E41-E42-E43</f>
        <v>8261535.32</v>
      </c>
      <c r="F44" s="30"/>
      <c r="G44" s="37">
        <f>G41-G42-G43</f>
        <v>14283668.839999994</v>
      </c>
      <c r="H44" s="17"/>
      <c r="I44" s="146"/>
      <c r="J44" s="50" t="s">
        <v>40</v>
      </c>
      <c r="K44" s="17"/>
      <c r="L44" s="55">
        <f>L42-L43</f>
        <v>-1885088.58</v>
      </c>
      <c r="M44" s="53"/>
      <c r="N44" s="55">
        <f>N42-N43</f>
        <v>-90191.27</v>
      </c>
      <c r="O44" s="53"/>
      <c r="P44" s="56">
        <f>P42-P43</f>
        <v>-1975279.85</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row r="61" ht="12.75">
      <c r="G61" s="42">
        <v>1291000.8800000001</v>
      </c>
    </row>
    <row r="62" ht="12.75">
      <c r="G62" s="42">
        <f>G43-G61</f>
        <v>4155628.2199999997</v>
      </c>
    </row>
  </sheetData>
  <sheetProtection/>
  <mergeCells count="26">
    <mergeCell ref="I30:I32"/>
    <mergeCell ref="I34:I36"/>
    <mergeCell ref="I38:I40"/>
    <mergeCell ref="I42:I44"/>
    <mergeCell ref="S15:W15"/>
    <mergeCell ref="X15:AB15"/>
    <mergeCell ref="A16:B16"/>
    <mergeCell ref="A17:B17"/>
    <mergeCell ref="A18:B18"/>
    <mergeCell ref="A26:B26"/>
    <mergeCell ref="H13:L13"/>
    <mergeCell ref="M13:Q13"/>
    <mergeCell ref="A15:B15"/>
    <mergeCell ref="C15:G15"/>
    <mergeCell ref="H15:L15"/>
    <mergeCell ref="M15:Q15"/>
    <mergeCell ref="A2:AC2"/>
    <mergeCell ref="A3:AC3"/>
    <mergeCell ref="A4:AC4"/>
    <mergeCell ref="A12:B14"/>
    <mergeCell ref="C12:G13"/>
    <mergeCell ref="H12:Q12"/>
    <mergeCell ref="R12:R14"/>
    <mergeCell ref="S12:W13"/>
    <mergeCell ref="X12:AB13"/>
    <mergeCell ref="AC12:AC14"/>
  </mergeCells>
  <printOptions horizontalCentered="1"/>
  <pageMargins left="0.159448818897638" right="0.159448818897638" top="0.76" bottom="0.21259842519685" header="0.5" footer="0.5"/>
  <pageSetup fitToHeight="0" fitToWidth="1" orientation="landscape" paperSize="204" scale="70"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D62"/>
  <sheetViews>
    <sheetView zoomScale="85" zoomScaleNormal="85" zoomScalePageLayoutView="0" workbookViewId="0" topLeftCell="A1">
      <selection activeCell="I42" sqref="I42:I44"/>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3.00390625" style="42" customWidth="1"/>
    <col min="6" max="6" width="6.50390625" style="42" customWidth="1"/>
    <col min="7" max="7" width="11.87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6.375" style="42" customWidth="1"/>
    <col min="14" max="14" width="11.875" style="42" customWidth="1"/>
    <col min="15" max="15" width="7.25390625" style="42" customWidth="1"/>
    <col min="16" max="16" width="12.375" style="42" customWidth="1"/>
    <col min="17" max="17" width="11.50390625" style="42" customWidth="1"/>
    <col min="18" max="18" width="11.8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5" width="10.875" style="42" customWidth="1"/>
    <col min="26" max="26" width="8.75390625" style="42" customWidth="1"/>
    <col min="27" max="27" width="6.875" style="42" customWidth="1"/>
    <col min="28" max="28" width="10.875" style="42" customWidth="1"/>
    <col min="29" max="29" width="0.5" style="43" customWidth="1"/>
    <col min="30"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88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0</v>
      </c>
      <c r="E17" s="85">
        <f>E18+E19</f>
        <v>0</v>
      </c>
      <c r="F17" s="85">
        <f>F18+F19</f>
        <v>0</v>
      </c>
      <c r="G17" s="24">
        <f aca="true" t="shared" si="0" ref="G17:G24">SUM(C17:F17)</f>
        <v>0</v>
      </c>
      <c r="H17" s="23">
        <f>H18+H19</f>
        <v>0</v>
      </c>
      <c r="I17" s="23">
        <f>I18+I19</f>
        <v>0</v>
      </c>
      <c r="J17" s="34">
        <f>J18+J19</f>
        <v>0</v>
      </c>
      <c r="K17" s="23">
        <f>K18+K19</f>
        <v>0</v>
      </c>
      <c r="L17" s="25">
        <f aca="true" t="shared" si="1" ref="L17:L24">SUM(H17:K17)</f>
        <v>0</v>
      </c>
      <c r="M17" s="85">
        <f>M18+M19</f>
        <v>0</v>
      </c>
      <c r="N17" s="85">
        <f>N18+N19</f>
        <v>0</v>
      </c>
      <c r="O17" s="23">
        <f>O18+O19</f>
        <v>0</v>
      </c>
      <c r="P17" s="86">
        <f>P18+P19</f>
        <v>0</v>
      </c>
      <c r="Q17" s="25">
        <f>SUM(M17:P17)</f>
        <v>0</v>
      </c>
      <c r="R17" s="87">
        <f>G17+L17+Q17</f>
        <v>0</v>
      </c>
      <c r="S17" s="23">
        <f>S18+S19</f>
        <v>0</v>
      </c>
      <c r="T17" s="23">
        <f>T18+T19</f>
        <v>0</v>
      </c>
      <c r="U17" s="86">
        <f>U18+U19</f>
        <v>0</v>
      </c>
      <c r="V17" s="23">
        <f>V18+V19</f>
        <v>0</v>
      </c>
      <c r="W17" s="25">
        <f>SUM(S17:V17)</f>
        <v>0</v>
      </c>
      <c r="X17" s="85">
        <f>X18+X19</f>
        <v>0</v>
      </c>
      <c r="Y17" s="23">
        <f>Y18+Y19</f>
        <v>0</v>
      </c>
      <c r="Z17" s="86">
        <f>Z18+Z19</f>
        <v>0</v>
      </c>
      <c r="AA17" s="23">
        <f>AA18+AA19</f>
        <v>0</v>
      </c>
      <c r="AB17" s="88">
        <f>SUM(X17:AA17)</f>
        <v>0</v>
      </c>
      <c r="AC17" s="26"/>
    </row>
    <row r="18" spans="1:30" ht="12.75">
      <c r="A18" s="156" t="s">
        <v>24</v>
      </c>
      <c r="B18" s="157"/>
      <c r="C18" s="44"/>
      <c r="D18" s="44"/>
      <c r="E18" s="44"/>
      <c r="F18" s="44"/>
      <c r="G18" s="24">
        <f t="shared" si="0"/>
        <v>0</v>
      </c>
      <c r="H18" s="44"/>
      <c r="I18" s="64"/>
      <c r="J18" s="76"/>
      <c r="K18" s="64"/>
      <c r="L18" s="24">
        <f t="shared" si="1"/>
        <v>0</v>
      </c>
      <c r="M18" s="44"/>
      <c r="N18" s="44"/>
      <c r="O18" s="44"/>
      <c r="P18" s="44"/>
      <c r="Q18" s="25">
        <f aca="true" t="shared" si="2" ref="Q18:Q24">SUM(M18:P18)</f>
        <v>0</v>
      </c>
      <c r="R18" s="87">
        <f aca="true" t="shared" si="3" ref="R18:R24">G18+L18+Q18</f>
        <v>0</v>
      </c>
      <c r="S18" s="44"/>
      <c r="T18" s="44"/>
      <c r="U18" s="90"/>
      <c r="V18" s="44"/>
      <c r="W18" s="25">
        <f aca="true" t="shared" si="4" ref="W18:W24">SUM(S18:V18)</f>
        <v>0</v>
      </c>
      <c r="X18" s="79">
        <f>C18+H18+M18+S18</f>
        <v>0</v>
      </c>
      <c r="Y18" s="44">
        <f aca="true" t="shared" si="5" ref="Y18:AA24">D18+I18+N18+T18</f>
        <v>0</v>
      </c>
      <c r="Z18" s="90">
        <f t="shared" si="5"/>
        <v>0</v>
      </c>
      <c r="AA18" s="44">
        <f t="shared" si="5"/>
        <v>0</v>
      </c>
      <c r="AB18" s="88">
        <f aca="true" t="shared" si="6" ref="AB18:AB24">SUM(X18:AA18)</f>
        <v>0</v>
      </c>
      <c r="AC18" s="45"/>
      <c r="AD18" s="42"/>
    </row>
    <row r="19" spans="1:29" ht="12.75">
      <c r="A19" s="40" t="s">
        <v>25</v>
      </c>
      <c r="B19" s="27"/>
      <c r="C19" s="44"/>
      <c r="D19" s="44"/>
      <c r="E19" s="44"/>
      <c r="F19" s="44"/>
      <c r="G19" s="24">
        <f t="shared" si="0"/>
        <v>0</v>
      </c>
      <c r="H19" s="44"/>
      <c r="I19" s="103"/>
      <c r="J19" s="77"/>
      <c r="K19" s="44"/>
      <c r="L19" s="24">
        <f t="shared" si="1"/>
        <v>0</v>
      </c>
      <c r="M19" s="44"/>
      <c r="N19" s="44"/>
      <c r="O19" s="44"/>
      <c r="P19" s="44"/>
      <c r="Q19" s="25">
        <f t="shared" si="2"/>
        <v>0</v>
      </c>
      <c r="R19" s="87">
        <f t="shared" si="3"/>
        <v>0</v>
      </c>
      <c r="S19" s="44"/>
      <c r="T19" s="44"/>
      <c r="U19" s="90"/>
      <c r="V19" s="44"/>
      <c r="W19" s="25">
        <f t="shared" si="4"/>
        <v>0</v>
      </c>
      <c r="X19" s="79">
        <f aca="true" t="shared" si="7" ref="X19:X24">C19+H19+M19+S19</f>
        <v>0</v>
      </c>
      <c r="Y19" s="44">
        <f t="shared" si="5"/>
        <v>0</v>
      </c>
      <c r="Z19" s="90">
        <f t="shared" si="5"/>
        <v>0</v>
      </c>
      <c r="AA19" s="44">
        <f t="shared" si="5"/>
        <v>0</v>
      </c>
      <c r="AB19" s="88">
        <f t="shared" si="6"/>
        <v>0</v>
      </c>
      <c r="AC19" s="45"/>
    </row>
    <row r="20" spans="1:30"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4"/>
        <v>0</v>
      </c>
      <c r="X20" s="79">
        <f t="shared" si="7"/>
        <v>0</v>
      </c>
      <c r="Y20" s="44">
        <f t="shared" si="5"/>
        <v>0</v>
      </c>
      <c r="Z20" s="90">
        <f t="shared" si="5"/>
        <v>0</v>
      </c>
      <c r="AA20" s="44">
        <f t="shared" si="5"/>
        <v>0</v>
      </c>
      <c r="AB20" s="88">
        <f t="shared" si="6"/>
        <v>0</v>
      </c>
      <c r="AC20" s="45"/>
      <c r="AD20" s="42"/>
    </row>
    <row r="21" spans="1:29" ht="12.75">
      <c r="A21" s="39" t="s">
        <v>27</v>
      </c>
      <c r="B21" s="41"/>
      <c r="C21" s="44"/>
      <c r="D21" s="91"/>
      <c r="E21" s="79"/>
      <c r="F21" s="79"/>
      <c r="G21" s="24">
        <f t="shared" si="0"/>
        <v>0</v>
      </c>
      <c r="H21" s="44"/>
      <c r="I21" s="104"/>
      <c r="J21" s="90"/>
      <c r="K21" s="44"/>
      <c r="L21" s="24">
        <f t="shared" si="1"/>
        <v>0</v>
      </c>
      <c r="M21" s="76"/>
      <c r="N21" s="64"/>
      <c r="O21" s="44"/>
      <c r="P21" s="90"/>
      <c r="Q21" s="25">
        <f t="shared" si="2"/>
        <v>0</v>
      </c>
      <c r="R21" s="87">
        <f t="shared" si="3"/>
        <v>0</v>
      </c>
      <c r="S21" s="44"/>
      <c r="T21" s="44"/>
      <c r="U21" s="90"/>
      <c r="V21" s="44"/>
      <c r="W21" s="25">
        <f t="shared" si="4"/>
        <v>0</v>
      </c>
      <c r="X21" s="79">
        <f t="shared" si="7"/>
        <v>0</v>
      </c>
      <c r="Y21" s="44">
        <f t="shared" si="5"/>
        <v>0</v>
      </c>
      <c r="Z21" s="90">
        <f t="shared" si="5"/>
        <v>0</v>
      </c>
      <c r="AA21" s="44">
        <f t="shared" si="5"/>
        <v>0</v>
      </c>
      <c r="AB21" s="88">
        <f t="shared" si="6"/>
        <v>0</v>
      </c>
      <c r="AC21" s="45"/>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 t="shared" si="3"/>
        <v>0</v>
      </c>
      <c r="S22" s="44"/>
      <c r="T22" s="44"/>
      <c r="U22" s="90"/>
      <c r="V22" s="44"/>
      <c r="W22" s="25">
        <f t="shared" si="4"/>
        <v>0</v>
      </c>
      <c r="X22" s="79">
        <f t="shared" si="7"/>
        <v>0</v>
      </c>
      <c r="Y22" s="44">
        <f t="shared" si="5"/>
        <v>0</v>
      </c>
      <c r="Z22" s="90">
        <f t="shared" si="5"/>
        <v>0</v>
      </c>
      <c r="AA22" s="44">
        <f t="shared" si="5"/>
        <v>0</v>
      </c>
      <c r="AB22" s="88">
        <f t="shared" si="6"/>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 t="shared" si="3"/>
        <v>0</v>
      </c>
      <c r="S23" s="44"/>
      <c r="T23" s="44"/>
      <c r="U23" s="90"/>
      <c r="V23" s="44"/>
      <c r="W23" s="25">
        <f t="shared" si="4"/>
        <v>0</v>
      </c>
      <c r="X23" s="79">
        <f t="shared" si="7"/>
        <v>0</v>
      </c>
      <c r="Y23" s="44">
        <f t="shared" si="5"/>
        <v>0</v>
      </c>
      <c r="Z23" s="90">
        <f t="shared" si="5"/>
        <v>0</v>
      </c>
      <c r="AA23" s="44">
        <f t="shared" si="5"/>
        <v>0</v>
      </c>
      <c r="AB23" s="88">
        <f t="shared" si="6"/>
        <v>0</v>
      </c>
      <c r="AC23" s="45"/>
    </row>
    <row r="24" spans="1:29" ht="12.75">
      <c r="A24" s="39" t="s">
        <v>30</v>
      </c>
      <c r="B24" s="41"/>
      <c r="C24" s="44"/>
      <c r="D24" s="79">
        <v>65258.399999999994</v>
      </c>
      <c r="E24" s="79"/>
      <c r="F24" s="79"/>
      <c r="G24" s="24">
        <f t="shared" si="0"/>
        <v>65258.399999999994</v>
      </c>
      <c r="H24" s="44"/>
      <c r="I24" s="90">
        <v>342927.7</v>
      </c>
      <c r="J24" s="79"/>
      <c r="K24" s="44"/>
      <c r="L24" s="25">
        <f t="shared" si="1"/>
        <v>342927.7</v>
      </c>
      <c r="M24" s="79"/>
      <c r="N24" s="79">
        <v>972950.76</v>
      </c>
      <c r="O24" s="44"/>
      <c r="P24" s="90"/>
      <c r="Q24" s="25">
        <f t="shared" si="2"/>
        <v>972950.76</v>
      </c>
      <c r="R24" s="87">
        <f t="shared" si="3"/>
        <v>1381136.8599999999</v>
      </c>
      <c r="S24" s="44"/>
      <c r="T24" s="44"/>
      <c r="U24" s="90"/>
      <c r="V24" s="44"/>
      <c r="W24" s="25">
        <f t="shared" si="4"/>
        <v>0</v>
      </c>
      <c r="X24" s="79">
        <f t="shared" si="7"/>
        <v>0</v>
      </c>
      <c r="Y24" s="44">
        <f t="shared" si="5"/>
        <v>1381136.8599999999</v>
      </c>
      <c r="Z24" s="90">
        <f t="shared" si="5"/>
        <v>0</v>
      </c>
      <c r="AA24" s="44">
        <f t="shared" si="5"/>
        <v>0</v>
      </c>
      <c r="AB24" s="88">
        <f t="shared" si="6"/>
        <v>1381136.8599999999</v>
      </c>
      <c r="AC24" s="45"/>
    </row>
    <row r="25" spans="1:30" ht="13.5" thickBot="1">
      <c r="A25" s="28"/>
      <c r="B25" s="41" t="s">
        <v>31</v>
      </c>
      <c r="C25" s="46">
        <f aca="true" t="shared" si="8" ref="C25:Q25">C17+C21+C22+C24+C20+C23</f>
        <v>0</v>
      </c>
      <c r="D25" s="92">
        <f t="shared" si="8"/>
        <v>65258.399999999994</v>
      </c>
      <c r="E25" s="92">
        <f t="shared" si="8"/>
        <v>0</v>
      </c>
      <c r="F25" s="92">
        <f t="shared" si="8"/>
        <v>0</v>
      </c>
      <c r="G25" s="46">
        <f t="shared" si="8"/>
        <v>65258.399999999994</v>
      </c>
      <c r="H25" s="46">
        <f t="shared" si="8"/>
        <v>0</v>
      </c>
      <c r="I25" s="93">
        <f t="shared" si="8"/>
        <v>342927.7</v>
      </c>
      <c r="J25" s="92">
        <f t="shared" si="8"/>
        <v>0</v>
      </c>
      <c r="K25" s="46">
        <f t="shared" si="8"/>
        <v>0</v>
      </c>
      <c r="L25" s="93">
        <f t="shared" si="8"/>
        <v>342927.7</v>
      </c>
      <c r="M25" s="92">
        <f t="shared" si="8"/>
        <v>0</v>
      </c>
      <c r="N25" s="92">
        <f t="shared" si="8"/>
        <v>972950.76</v>
      </c>
      <c r="O25" s="46">
        <f t="shared" si="8"/>
        <v>0</v>
      </c>
      <c r="P25" s="93">
        <f t="shared" si="8"/>
        <v>0</v>
      </c>
      <c r="Q25" s="93">
        <f t="shared" si="8"/>
        <v>972950.76</v>
      </c>
      <c r="R25" s="92">
        <f>R17+R21+R22+R24</f>
        <v>1381136.8599999999</v>
      </c>
      <c r="S25" s="46">
        <f aca="true" t="shared" si="9" ref="S25:AB25">S17+S21+S22+S24+S20+S23</f>
        <v>0</v>
      </c>
      <c r="T25" s="46">
        <f t="shared" si="9"/>
        <v>0</v>
      </c>
      <c r="U25" s="93">
        <f t="shared" si="9"/>
        <v>0</v>
      </c>
      <c r="V25" s="46">
        <f t="shared" si="9"/>
        <v>0</v>
      </c>
      <c r="W25" s="93">
        <f t="shared" si="9"/>
        <v>0</v>
      </c>
      <c r="X25" s="92">
        <f t="shared" si="9"/>
        <v>0</v>
      </c>
      <c r="Y25" s="46">
        <f t="shared" si="9"/>
        <v>1381136.8599999999</v>
      </c>
      <c r="Z25" s="93">
        <f t="shared" si="9"/>
        <v>0</v>
      </c>
      <c r="AA25" s="46">
        <f t="shared" si="9"/>
        <v>0</v>
      </c>
      <c r="AB25" s="94">
        <f t="shared" si="9"/>
        <v>1381136.8599999999</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f>SUM(D31:D36)</f>
        <v>9108983.789999992</v>
      </c>
      <c r="E30" s="30">
        <f>SUM(E31:E36)</f>
        <v>0</v>
      </c>
      <c r="F30" s="30"/>
      <c r="G30" s="30">
        <f>SUM(G31:G36)</f>
        <v>9108983.789999992</v>
      </c>
      <c r="H30" s="30"/>
      <c r="I30" s="146" t="s">
        <v>51</v>
      </c>
      <c r="J30" s="33" t="s">
        <v>37</v>
      </c>
      <c r="K30" s="30"/>
      <c r="L30" s="34">
        <f>+L34+L38+L42</f>
        <v>6786000</v>
      </c>
      <c r="M30" s="34"/>
      <c r="N30" s="34">
        <f>+N34+N38+N42</f>
        <v>3318000</v>
      </c>
      <c r="O30" s="34"/>
      <c r="P30" s="34">
        <f>L30+N30</f>
        <v>10104000</v>
      </c>
      <c r="AB30" s="50"/>
      <c r="AC30" s="51"/>
    </row>
    <row r="31" spans="1:29" ht="12.75">
      <c r="A31" s="35"/>
      <c r="B31" s="32" t="s">
        <v>38</v>
      </c>
      <c r="C31" s="34"/>
      <c r="D31" s="34"/>
      <c r="E31" s="30"/>
      <c r="F31" s="30"/>
      <c r="G31" s="31">
        <f>C31+E31+D31</f>
        <v>0</v>
      </c>
      <c r="H31" s="30"/>
      <c r="I31" s="146"/>
      <c r="J31" s="50" t="s">
        <v>39</v>
      </c>
      <c r="K31" s="30"/>
      <c r="L31" s="53">
        <f>+L35+L39+L43</f>
        <v>2430503.43</v>
      </c>
      <c r="M31" s="53"/>
      <c r="N31" s="53">
        <f>+N35+N39+N43</f>
        <v>1381136.86</v>
      </c>
      <c r="O31" s="53"/>
      <c r="P31" s="54">
        <f>L31+N31</f>
        <v>3811640.29</v>
      </c>
      <c r="AB31" s="50"/>
      <c r="AC31" s="51"/>
    </row>
    <row r="32" spans="1:29" ht="13.5" thickBot="1">
      <c r="A32" s="35"/>
      <c r="B32" s="32" t="s">
        <v>63</v>
      </c>
      <c r="C32" s="100"/>
      <c r="D32" s="30"/>
      <c r="E32" s="30"/>
      <c r="F32" s="30"/>
      <c r="G32" s="31">
        <f aca="true" t="shared" si="10" ref="G32:G38">C32+E32+D32</f>
        <v>0</v>
      </c>
      <c r="H32" s="30"/>
      <c r="I32" s="146"/>
      <c r="J32" s="50" t="s">
        <v>40</v>
      </c>
      <c r="K32" s="30"/>
      <c r="L32" s="55">
        <f>L30-L31</f>
        <v>4355496.57</v>
      </c>
      <c r="M32" s="53"/>
      <c r="N32" s="55">
        <f>N30-N31</f>
        <v>1936863.14</v>
      </c>
      <c r="O32" s="53"/>
      <c r="P32" s="56">
        <f>P30-P31</f>
        <v>6292359.71</v>
      </c>
      <c r="AB32" s="50"/>
      <c r="AC32" s="51"/>
    </row>
    <row r="33" spans="1:30" ht="13.5" thickTop="1">
      <c r="A33" s="35"/>
      <c r="B33" s="32" t="s">
        <v>41</v>
      </c>
      <c r="C33" s="30"/>
      <c r="D33" s="30"/>
      <c r="E33" s="30"/>
      <c r="F33" s="30"/>
      <c r="G33" s="31">
        <f t="shared" si="10"/>
        <v>0</v>
      </c>
      <c r="H33" s="30"/>
      <c r="I33" s="57"/>
      <c r="J33" s="50"/>
      <c r="K33" s="30"/>
      <c r="L33" s="50"/>
      <c r="M33" s="50"/>
      <c r="N33" s="50"/>
      <c r="O33" s="50"/>
      <c r="P33" s="50"/>
      <c r="R33" s="58" t="s">
        <v>57</v>
      </c>
      <c r="X33" s="58" t="s">
        <v>58</v>
      </c>
      <c r="AB33" s="50"/>
      <c r="AC33" s="51"/>
      <c r="AD33" s="42"/>
    </row>
    <row r="34" spans="1:30" ht="15" customHeight="1">
      <c r="A34" s="35"/>
      <c r="B34" s="32" t="s">
        <v>42</v>
      </c>
      <c r="C34" s="30"/>
      <c r="D34" s="30"/>
      <c r="E34" s="30"/>
      <c r="F34" s="30"/>
      <c r="G34" s="31">
        <f t="shared" si="10"/>
        <v>0</v>
      </c>
      <c r="H34" s="30"/>
      <c r="I34" s="146" t="s">
        <v>52</v>
      </c>
      <c r="J34" s="33" t="s">
        <v>37</v>
      </c>
      <c r="K34" s="30"/>
      <c r="L34" s="34">
        <v>3866000</v>
      </c>
      <c r="M34" s="34"/>
      <c r="N34" s="34">
        <f>1858*1000</f>
        <v>1858000</v>
      </c>
      <c r="O34" s="34"/>
      <c r="P34" s="34">
        <f>L34+N34</f>
        <v>5724000</v>
      </c>
      <c r="AB34" s="50"/>
      <c r="AC34" s="51"/>
      <c r="AD34" s="42"/>
    </row>
    <row r="35" spans="1:30" ht="12.75">
      <c r="A35" s="35"/>
      <c r="B35" s="32" t="s">
        <v>43</v>
      </c>
      <c r="C35" s="30"/>
      <c r="D35" s="30"/>
      <c r="E35" s="30"/>
      <c r="F35" s="30"/>
      <c r="G35" s="31">
        <f t="shared" si="10"/>
        <v>0</v>
      </c>
      <c r="H35" s="30"/>
      <c r="I35" s="146"/>
      <c r="J35" s="50" t="s">
        <v>39</v>
      </c>
      <c r="K35" s="30"/>
      <c r="L35" s="53">
        <v>0</v>
      </c>
      <c r="M35" s="53"/>
      <c r="N35" s="53">
        <f>+G25</f>
        <v>65258.399999999994</v>
      </c>
      <c r="O35" s="53"/>
      <c r="P35" s="54">
        <f>L35+N35</f>
        <v>65258.399999999994</v>
      </c>
      <c r="AB35" s="50"/>
      <c r="AC35" s="51"/>
      <c r="AD35" s="42">
        <v>17717482.649</v>
      </c>
    </row>
    <row r="36" spans="1:30" ht="13.5" thickBot="1">
      <c r="A36" s="35"/>
      <c r="B36" s="32" t="s">
        <v>44</v>
      </c>
      <c r="C36" s="30"/>
      <c r="D36" s="30">
        <v>9108983.789999992</v>
      </c>
      <c r="E36" s="30"/>
      <c r="F36" s="30"/>
      <c r="G36" s="31">
        <f t="shared" si="10"/>
        <v>9108983.789999992</v>
      </c>
      <c r="H36" s="30"/>
      <c r="I36" s="146"/>
      <c r="J36" s="50" t="s">
        <v>40</v>
      </c>
      <c r="K36" s="30"/>
      <c r="L36" s="55">
        <f>L34-L35</f>
        <v>3866000</v>
      </c>
      <c r="M36" s="53"/>
      <c r="N36" s="55">
        <f>N34-N35</f>
        <v>1792741.6</v>
      </c>
      <c r="O36" s="53"/>
      <c r="P36" s="56">
        <f>P34-P35</f>
        <v>5658741.6</v>
      </c>
      <c r="AB36" s="50"/>
      <c r="AC36" s="51"/>
      <c r="AD36" s="42">
        <f>AD35-P35</f>
        <v>17652224.249</v>
      </c>
    </row>
    <row r="37" spans="1:30" ht="13.5" thickTop="1">
      <c r="A37" s="36" t="s">
        <v>45</v>
      </c>
      <c r="B37" s="32"/>
      <c r="C37" s="30"/>
      <c r="D37" s="30"/>
      <c r="E37" s="30"/>
      <c r="F37" s="30"/>
      <c r="G37" s="31">
        <f t="shared" si="10"/>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c r="E38" s="30">
        <v>1748000</v>
      </c>
      <c r="F38" s="30"/>
      <c r="G38" s="31">
        <f t="shared" si="10"/>
        <v>1748000</v>
      </c>
      <c r="H38" s="30"/>
      <c r="I38" s="146" t="s">
        <v>53</v>
      </c>
      <c r="J38" s="33" t="s">
        <v>37</v>
      </c>
      <c r="K38" s="30"/>
      <c r="L38" s="34">
        <v>2920000</v>
      </c>
      <c r="M38" s="34"/>
      <c r="N38" s="34">
        <f>1460*1000</f>
        <v>1460000</v>
      </c>
      <c r="O38" s="34"/>
      <c r="P38" s="34">
        <f>L38+N38</f>
        <v>4380000</v>
      </c>
      <c r="R38" s="66" t="s">
        <v>76</v>
      </c>
      <c r="S38" s="66"/>
      <c r="T38" s="59"/>
      <c r="U38" s="59"/>
      <c r="X38" s="66" t="s">
        <v>78</v>
      </c>
      <c r="Y38" s="66"/>
      <c r="Z38" s="59"/>
      <c r="AA38" s="59"/>
      <c r="AB38" s="50"/>
      <c r="AC38" s="51"/>
      <c r="AD38" s="42"/>
    </row>
    <row r="39" spans="2:30" ht="12.75">
      <c r="B39" s="36" t="s">
        <v>61</v>
      </c>
      <c r="C39" s="30"/>
      <c r="D39" s="30"/>
      <c r="E39" s="30"/>
      <c r="F39" s="30"/>
      <c r="G39" s="31">
        <f>C39+E39+D39</f>
        <v>0</v>
      </c>
      <c r="H39" s="30"/>
      <c r="I39" s="146"/>
      <c r="J39" s="50" t="s">
        <v>39</v>
      </c>
      <c r="K39" s="30"/>
      <c r="L39" s="53">
        <v>888342.55</v>
      </c>
      <c r="M39" s="53"/>
      <c r="N39" s="53">
        <f>+Q25</f>
        <v>972950.76</v>
      </c>
      <c r="O39" s="53"/>
      <c r="P39" s="54">
        <f>L39+N39</f>
        <v>1861293.31</v>
      </c>
      <c r="R39" s="59" t="s">
        <v>79</v>
      </c>
      <c r="S39" s="59"/>
      <c r="T39" s="59"/>
      <c r="U39" s="59"/>
      <c r="X39" s="42" t="s">
        <v>77</v>
      </c>
      <c r="AB39" s="50"/>
      <c r="AC39" s="51"/>
      <c r="AD39" s="42">
        <v>5215028.54</v>
      </c>
    </row>
    <row r="40" spans="2:30" ht="13.5" thickBot="1">
      <c r="B40" s="36" t="s">
        <v>62</v>
      </c>
      <c r="C40" s="30"/>
      <c r="D40" s="30"/>
      <c r="E40" s="30"/>
      <c r="F40" s="30"/>
      <c r="G40" s="31">
        <f>C40+E40+D40</f>
        <v>0</v>
      </c>
      <c r="H40" s="30"/>
      <c r="I40" s="146"/>
      <c r="J40" s="50" t="s">
        <v>40</v>
      </c>
      <c r="K40" s="30"/>
      <c r="L40" s="55">
        <f>L38-L39</f>
        <v>2031657.45</v>
      </c>
      <c r="M40" s="53"/>
      <c r="N40" s="55">
        <f>N38-N39</f>
        <v>487049.24</v>
      </c>
      <c r="O40" s="53"/>
      <c r="P40" s="56">
        <f>P38-P39</f>
        <v>2518706.69</v>
      </c>
      <c r="R40" s="59"/>
      <c r="S40" s="59"/>
      <c r="T40" s="59"/>
      <c r="U40" s="59"/>
      <c r="AB40" s="50"/>
      <c r="AC40" s="51"/>
      <c r="AD40" s="42">
        <f>AD39-P39</f>
        <v>3353735.23</v>
      </c>
    </row>
    <row r="41" spans="1:30" ht="13.5" thickTop="1">
      <c r="A41" s="32" t="s">
        <v>47</v>
      </c>
      <c r="B41" s="32"/>
      <c r="C41" s="30">
        <f>C30-C37+C38-C39+C40</f>
        <v>0</v>
      </c>
      <c r="D41" s="30">
        <f>D30-D37+D38-D39+D40</f>
        <v>9108983.789999992</v>
      </c>
      <c r="E41" s="30">
        <f>E30-E37+E38-E39+E40</f>
        <v>1748000</v>
      </c>
      <c r="F41" s="30"/>
      <c r="G41" s="30">
        <f>G30-G37+G38-G39+G40</f>
        <v>10856983.789999992</v>
      </c>
      <c r="H41" s="30"/>
      <c r="I41" s="57"/>
      <c r="J41" s="50"/>
      <c r="K41" s="30"/>
      <c r="L41" s="50"/>
      <c r="M41" s="50"/>
      <c r="N41" s="50"/>
      <c r="O41" s="50"/>
      <c r="P41" s="50"/>
      <c r="R41" s="59"/>
      <c r="S41" s="59"/>
      <c r="T41" s="59"/>
      <c r="U41" s="59"/>
      <c r="AB41" s="50"/>
      <c r="AC41" s="51"/>
      <c r="AD41" s="42"/>
    </row>
    <row r="42" spans="1:30" ht="12.75">
      <c r="A42" s="36" t="s">
        <v>50</v>
      </c>
      <c r="B42" s="32"/>
      <c r="C42" s="30"/>
      <c r="D42" s="30"/>
      <c r="E42" s="30">
        <v>1748000</v>
      </c>
      <c r="F42" s="30"/>
      <c r="G42" s="31">
        <f>C42+E42+D42</f>
        <v>1748000</v>
      </c>
      <c r="H42" s="30"/>
      <c r="I42" s="146" t="s">
        <v>54</v>
      </c>
      <c r="J42" s="33" t="s">
        <v>37</v>
      </c>
      <c r="K42" s="30"/>
      <c r="L42" s="34">
        <v>0</v>
      </c>
      <c r="M42" s="34"/>
      <c r="N42" s="34">
        <v>0</v>
      </c>
      <c r="O42" s="34"/>
      <c r="P42" s="34">
        <f>L42+N42</f>
        <v>0</v>
      </c>
      <c r="R42" s="59"/>
      <c r="S42" s="59"/>
      <c r="T42" s="59"/>
      <c r="U42" s="59"/>
      <c r="AB42" s="50"/>
      <c r="AC42" s="51"/>
      <c r="AD42" s="42"/>
    </row>
    <row r="43" spans="1:30" ht="12.75">
      <c r="A43" s="35"/>
      <c r="B43" s="32" t="s">
        <v>48</v>
      </c>
      <c r="C43" s="30"/>
      <c r="D43" s="78">
        <v>2430503.43</v>
      </c>
      <c r="E43" s="30">
        <f>AB25</f>
        <v>1381136.8599999999</v>
      </c>
      <c r="F43" s="30"/>
      <c r="G43" s="31">
        <f>C43+E43+D43</f>
        <v>3811640.29</v>
      </c>
      <c r="H43" s="17"/>
      <c r="I43" s="146"/>
      <c r="J43" s="50" t="s">
        <v>39</v>
      </c>
      <c r="K43" s="17"/>
      <c r="L43" s="53">
        <v>1542160.8800000001</v>
      </c>
      <c r="M43" s="53"/>
      <c r="N43" s="53">
        <f>+L25</f>
        <v>342927.7</v>
      </c>
      <c r="O43" s="53"/>
      <c r="P43" s="54">
        <f>L43+N43</f>
        <v>1885088.58</v>
      </c>
      <c r="AB43" s="59"/>
      <c r="AC43" s="60"/>
      <c r="AD43" s="42"/>
    </row>
    <row r="44" spans="1:30" ht="13.5" thickBot="1">
      <c r="A44" s="36" t="s">
        <v>49</v>
      </c>
      <c r="B44" s="29"/>
      <c r="C44" s="37">
        <f>C41-C42-C43</f>
        <v>0</v>
      </c>
      <c r="D44" s="37">
        <f>D41-D42-D43</f>
        <v>6678480.359999992</v>
      </c>
      <c r="E44" s="37">
        <f>E41-E42-E43</f>
        <v>-1381136.8599999999</v>
      </c>
      <c r="F44" s="30"/>
      <c r="G44" s="37">
        <f>G41-G42-G43</f>
        <v>5297343.499999992</v>
      </c>
      <c r="H44" s="17"/>
      <c r="I44" s="146"/>
      <c r="J44" s="50" t="s">
        <v>40</v>
      </c>
      <c r="K44" s="17"/>
      <c r="L44" s="55">
        <f>L42-L43</f>
        <v>-1542160.8800000001</v>
      </c>
      <c r="M44" s="53"/>
      <c r="N44" s="55">
        <f>N42-N43</f>
        <v>-342927.7</v>
      </c>
      <c r="O44" s="53"/>
      <c r="P44" s="56">
        <f>P42-P43</f>
        <v>-1885088.58</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row r="61" ht="12.75">
      <c r="G61" s="42">
        <v>1291000.8800000001</v>
      </c>
    </row>
    <row r="62" ht="12.75">
      <c r="G62" s="42">
        <f>G43-G61</f>
        <v>2520639.41</v>
      </c>
    </row>
  </sheetData>
  <sheetProtection/>
  <mergeCells count="26">
    <mergeCell ref="A2:AC2"/>
    <mergeCell ref="A3:AC3"/>
    <mergeCell ref="A4:AC4"/>
    <mergeCell ref="A12:B14"/>
    <mergeCell ref="C12:G13"/>
    <mergeCell ref="H12:Q12"/>
    <mergeCell ref="R12:R14"/>
    <mergeCell ref="S12:W13"/>
    <mergeCell ref="X12:AB13"/>
    <mergeCell ref="AC12:AC14"/>
    <mergeCell ref="A16:B16"/>
    <mergeCell ref="A17:B17"/>
    <mergeCell ref="A18:B18"/>
    <mergeCell ref="A26:B26"/>
    <mergeCell ref="H13:L13"/>
    <mergeCell ref="M13:Q13"/>
    <mergeCell ref="A15:B15"/>
    <mergeCell ref="C15:G15"/>
    <mergeCell ref="H15:L15"/>
    <mergeCell ref="M15:Q15"/>
    <mergeCell ref="I30:I32"/>
    <mergeCell ref="I34:I36"/>
    <mergeCell ref="I38:I40"/>
    <mergeCell ref="I42:I44"/>
    <mergeCell ref="S15:W15"/>
    <mergeCell ref="X15:AB15"/>
  </mergeCells>
  <printOptions horizontalCentered="1"/>
  <pageMargins left="0.159448818897638" right="0.159448818897638" top="0.76" bottom="0.21259842519685" header="0.5" footer="0.5"/>
  <pageSetup fitToHeight="0" fitToWidth="1" orientation="landscape" paperSize="204" scale="7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D62"/>
  <sheetViews>
    <sheetView zoomScale="85" zoomScaleNormal="85" zoomScalePageLayoutView="0" workbookViewId="0" topLeftCell="A4">
      <selection activeCell="E33" sqref="E33"/>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5.125" style="42" customWidth="1"/>
    <col min="6" max="6" width="9.00390625" style="42" bestFit="1" customWidth="1"/>
    <col min="7" max="7" width="12.0039062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5.375" style="42" customWidth="1"/>
    <col min="14" max="14" width="11.875" style="42" customWidth="1"/>
    <col min="15" max="15" width="6.75390625" style="42" customWidth="1"/>
    <col min="16" max="16" width="12.375" style="42" customWidth="1"/>
    <col min="17" max="17" width="12.625" style="42" customWidth="1"/>
    <col min="18" max="18" width="13.3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5" width="10.875" style="42" customWidth="1"/>
    <col min="26" max="26" width="7.50390625" style="42" customWidth="1"/>
    <col min="27" max="27" width="6.125" style="42" customWidth="1"/>
    <col min="28" max="28" width="10.875" style="42" customWidth="1"/>
    <col min="29" max="29" width="0.5" style="43" customWidth="1"/>
    <col min="30"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87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0</v>
      </c>
      <c r="E17" s="85">
        <f>E18+E19</f>
        <v>0</v>
      </c>
      <c r="F17" s="85">
        <f>F18+F19</f>
        <v>0</v>
      </c>
      <c r="G17" s="24">
        <f aca="true" t="shared" si="0" ref="G17:G24">SUM(C17:F17)</f>
        <v>0</v>
      </c>
      <c r="H17" s="23">
        <f>H18+H19</f>
        <v>0</v>
      </c>
      <c r="I17" s="23">
        <f>I18+I19</f>
        <v>0</v>
      </c>
      <c r="J17" s="34">
        <f>J18+J19</f>
        <v>0</v>
      </c>
      <c r="K17" s="23">
        <f>K18+K19</f>
        <v>0</v>
      </c>
      <c r="L17" s="25">
        <f aca="true" t="shared" si="1" ref="L17:L24">SUM(H17:K17)</f>
        <v>0</v>
      </c>
      <c r="M17" s="85">
        <f>M18+M19</f>
        <v>0</v>
      </c>
      <c r="N17" s="85">
        <f>N18+N19</f>
        <v>0</v>
      </c>
      <c r="O17" s="23">
        <f>O18+O19</f>
        <v>0</v>
      </c>
      <c r="P17" s="86">
        <f>P18+P19</f>
        <v>0</v>
      </c>
      <c r="Q17" s="25">
        <f>SUM(M17:P17)</f>
        <v>0</v>
      </c>
      <c r="R17" s="87">
        <f>G17+L17+Q17</f>
        <v>0</v>
      </c>
      <c r="S17" s="23">
        <f>S18+S19</f>
        <v>0</v>
      </c>
      <c r="T17" s="23">
        <f>T18+T19</f>
        <v>0</v>
      </c>
      <c r="U17" s="86">
        <f>U18+U19</f>
        <v>0</v>
      </c>
      <c r="V17" s="23">
        <f>V18+V19</f>
        <v>0</v>
      </c>
      <c r="W17" s="25">
        <f>SUM(S17:V17)</f>
        <v>0</v>
      </c>
      <c r="X17" s="85">
        <f>X18+X19</f>
        <v>0</v>
      </c>
      <c r="Y17" s="23">
        <f>Y18+Y19</f>
        <v>0</v>
      </c>
      <c r="Z17" s="86">
        <f>Z18+Z19</f>
        <v>0</v>
      </c>
      <c r="AA17" s="23">
        <f>AA18+AA19</f>
        <v>0</v>
      </c>
      <c r="AB17" s="88">
        <f>SUM(X17:AA17)</f>
        <v>0</v>
      </c>
      <c r="AC17" s="26"/>
    </row>
    <row r="18" spans="1:30" ht="12.75">
      <c r="A18" s="156" t="s">
        <v>24</v>
      </c>
      <c r="B18" s="157"/>
      <c r="C18" s="44"/>
      <c r="D18" s="44"/>
      <c r="E18" s="44"/>
      <c r="F18" s="44"/>
      <c r="G18" s="24">
        <f t="shared" si="0"/>
        <v>0</v>
      </c>
      <c r="H18" s="44"/>
      <c r="I18" s="64"/>
      <c r="J18" s="76"/>
      <c r="K18" s="64"/>
      <c r="L18" s="24">
        <f t="shared" si="1"/>
        <v>0</v>
      </c>
      <c r="M18" s="44"/>
      <c r="N18" s="44"/>
      <c r="O18" s="44"/>
      <c r="P18" s="44"/>
      <c r="Q18" s="25">
        <f aca="true" t="shared" si="2" ref="Q18:Q24">SUM(M18:P18)</f>
        <v>0</v>
      </c>
      <c r="R18" s="87">
        <f aca="true" t="shared" si="3" ref="R18:R24">G18+L18+Q18</f>
        <v>0</v>
      </c>
      <c r="S18" s="44"/>
      <c r="T18" s="44"/>
      <c r="U18" s="90"/>
      <c r="V18" s="44"/>
      <c r="W18" s="25">
        <f aca="true" t="shared" si="4" ref="W18:W24">SUM(S18:V18)</f>
        <v>0</v>
      </c>
      <c r="X18" s="79">
        <f>C18+H18+M18+S18</f>
        <v>0</v>
      </c>
      <c r="Y18" s="44">
        <f aca="true" t="shared" si="5" ref="Y18:AA24">D18+I18+N18+T18</f>
        <v>0</v>
      </c>
      <c r="Z18" s="90">
        <f t="shared" si="5"/>
        <v>0</v>
      </c>
      <c r="AA18" s="44">
        <f t="shared" si="5"/>
        <v>0</v>
      </c>
      <c r="AB18" s="88">
        <f aca="true" t="shared" si="6" ref="AB18:AB24">SUM(X18:AA18)</f>
        <v>0</v>
      </c>
      <c r="AC18" s="45"/>
      <c r="AD18" s="42"/>
    </row>
    <row r="19" spans="1:29" ht="12.75">
      <c r="A19" s="40" t="s">
        <v>25</v>
      </c>
      <c r="B19" s="27"/>
      <c r="C19" s="44"/>
      <c r="D19" s="44"/>
      <c r="E19" s="44"/>
      <c r="F19" s="44"/>
      <c r="G19" s="24">
        <f t="shared" si="0"/>
        <v>0</v>
      </c>
      <c r="H19" s="44"/>
      <c r="I19" s="103"/>
      <c r="J19" s="77"/>
      <c r="K19" s="44"/>
      <c r="L19" s="24">
        <f t="shared" si="1"/>
        <v>0</v>
      </c>
      <c r="M19" s="44"/>
      <c r="N19" s="44"/>
      <c r="O19" s="44"/>
      <c r="P19" s="44"/>
      <c r="Q19" s="25">
        <f t="shared" si="2"/>
        <v>0</v>
      </c>
      <c r="R19" s="87">
        <f t="shared" si="3"/>
        <v>0</v>
      </c>
      <c r="S19" s="44"/>
      <c r="T19" s="44"/>
      <c r="U19" s="90"/>
      <c r="V19" s="44"/>
      <c r="W19" s="25">
        <f t="shared" si="4"/>
        <v>0</v>
      </c>
      <c r="X19" s="79">
        <f aca="true" t="shared" si="7" ref="X19:X24">C19+H19+M19+S19</f>
        <v>0</v>
      </c>
      <c r="Y19" s="44">
        <f t="shared" si="5"/>
        <v>0</v>
      </c>
      <c r="Z19" s="90">
        <f t="shared" si="5"/>
        <v>0</v>
      </c>
      <c r="AA19" s="44">
        <f t="shared" si="5"/>
        <v>0</v>
      </c>
      <c r="AB19" s="88">
        <f t="shared" si="6"/>
        <v>0</v>
      </c>
      <c r="AC19" s="45"/>
    </row>
    <row r="20" spans="1:30"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4"/>
        <v>0</v>
      </c>
      <c r="X20" s="79">
        <f t="shared" si="7"/>
        <v>0</v>
      </c>
      <c r="Y20" s="44">
        <f t="shared" si="5"/>
        <v>0</v>
      </c>
      <c r="Z20" s="90">
        <f t="shared" si="5"/>
        <v>0</v>
      </c>
      <c r="AA20" s="44">
        <f t="shared" si="5"/>
        <v>0</v>
      </c>
      <c r="AB20" s="88">
        <f t="shared" si="6"/>
        <v>0</v>
      </c>
      <c r="AC20" s="45"/>
      <c r="AD20" s="42"/>
    </row>
    <row r="21" spans="1:29" ht="12.75">
      <c r="A21" s="39" t="s">
        <v>27</v>
      </c>
      <c r="B21" s="41"/>
      <c r="C21" s="44"/>
      <c r="D21" s="91"/>
      <c r="E21" s="79"/>
      <c r="F21" s="79"/>
      <c r="G21" s="24">
        <f t="shared" si="0"/>
        <v>0</v>
      </c>
      <c r="H21" s="44"/>
      <c r="I21" s="104"/>
      <c r="J21" s="90"/>
      <c r="K21" s="44"/>
      <c r="L21" s="24">
        <f t="shared" si="1"/>
        <v>0</v>
      </c>
      <c r="M21" s="76"/>
      <c r="N21" s="64"/>
      <c r="O21" s="44"/>
      <c r="P21" s="90"/>
      <c r="Q21" s="25">
        <f t="shared" si="2"/>
        <v>0</v>
      </c>
      <c r="R21" s="87">
        <f t="shared" si="3"/>
        <v>0</v>
      </c>
      <c r="S21" s="44"/>
      <c r="T21" s="44"/>
      <c r="U21" s="90"/>
      <c r="V21" s="44"/>
      <c r="W21" s="25">
        <f t="shared" si="4"/>
        <v>0</v>
      </c>
      <c r="X21" s="79">
        <f t="shared" si="7"/>
        <v>0</v>
      </c>
      <c r="Y21" s="44">
        <f t="shared" si="5"/>
        <v>0</v>
      </c>
      <c r="Z21" s="90">
        <f t="shared" si="5"/>
        <v>0</v>
      </c>
      <c r="AA21" s="44">
        <f t="shared" si="5"/>
        <v>0</v>
      </c>
      <c r="AB21" s="88">
        <f t="shared" si="6"/>
        <v>0</v>
      </c>
      <c r="AC21" s="45"/>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 t="shared" si="3"/>
        <v>0</v>
      </c>
      <c r="S22" s="44"/>
      <c r="T22" s="44"/>
      <c r="U22" s="90"/>
      <c r="V22" s="44"/>
      <c r="W22" s="25">
        <f t="shared" si="4"/>
        <v>0</v>
      </c>
      <c r="X22" s="79">
        <f t="shared" si="7"/>
        <v>0</v>
      </c>
      <c r="Y22" s="44">
        <f t="shared" si="5"/>
        <v>0</v>
      </c>
      <c r="Z22" s="90">
        <f t="shared" si="5"/>
        <v>0</v>
      </c>
      <c r="AA22" s="44">
        <f t="shared" si="5"/>
        <v>0</v>
      </c>
      <c r="AB22" s="88">
        <f t="shared" si="6"/>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 t="shared" si="3"/>
        <v>0</v>
      </c>
      <c r="S23" s="44"/>
      <c r="T23" s="44"/>
      <c r="U23" s="90"/>
      <c r="V23" s="44"/>
      <c r="W23" s="25">
        <f t="shared" si="4"/>
        <v>0</v>
      </c>
      <c r="X23" s="79">
        <f t="shared" si="7"/>
        <v>0</v>
      </c>
      <c r="Y23" s="44">
        <f t="shared" si="5"/>
        <v>0</v>
      </c>
      <c r="Z23" s="90">
        <f t="shared" si="5"/>
        <v>0</v>
      </c>
      <c r="AA23" s="44">
        <f t="shared" si="5"/>
        <v>0</v>
      </c>
      <c r="AB23" s="88">
        <f t="shared" si="6"/>
        <v>0</v>
      </c>
      <c r="AC23" s="45"/>
    </row>
    <row r="24" spans="1:29" ht="12.75">
      <c r="A24" s="39" t="s">
        <v>30</v>
      </c>
      <c r="B24" s="41"/>
      <c r="C24" s="44"/>
      <c r="D24" s="79"/>
      <c r="E24" s="79"/>
      <c r="F24" s="79"/>
      <c r="G24" s="24">
        <f t="shared" si="0"/>
        <v>0</v>
      </c>
      <c r="H24" s="44"/>
      <c r="I24" s="90">
        <v>251160</v>
      </c>
      <c r="J24" s="79"/>
      <c r="K24" s="44"/>
      <c r="L24" s="25">
        <f t="shared" si="1"/>
        <v>251160</v>
      </c>
      <c r="M24" s="79"/>
      <c r="N24" s="79">
        <v>888342.55</v>
      </c>
      <c r="O24" s="44"/>
      <c r="P24" s="90"/>
      <c r="Q24" s="25">
        <f t="shared" si="2"/>
        <v>888342.55</v>
      </c>
      <c r="R24" s="87">
        <f t="shared" si="3"/>
        <v>1139502.55</v>
      </c>
      <c r="S24" s="44"/>
      <c r="T24" s="44"/>
      <c r="U24" s="90"/>
      <c r="V24" s="44"/>
      <c r="W24" s="25">
        <f t="shared" si="4"/>
        <v>0</v>
      </c>
      <c r="X24" s="79">
        <f t="shared" si="7"/>
        <v>0</v>
      </c>
      <c r="Y24" s="44">
        <f t="shared" si="5"/>
        <v>1139502.55</v>
      </c>
      <c r="Z24" s="90">
        <f t="shared" si="5"/>
        <v>0</v>
      </c>
      <c r="AA24" s="44">
        <f t="shared" si="5"/>
        <v>0</v>
      </c>
      <c r="AB24" s="88">
        <f t="shared" si="6"/>
        <v>1139502.55</v>
      </c>
      <c r="AC24" s="45"/>
    </row>
    <row r="25" spans="1:30" ht="13.5" thickBot="1">
      <c r="A25" s="28"/>
      <c r="B25" s="41" t="s">
        <v>31</v>
      </c>
      <c r="C25" s="46">
        <f aca="true" t="shared" si="8" ref="C25:Q25">C17+C21+C22+C24+C20+C23</f>
        <v>0</v>
      </c>
      <c r="D25" s="92">
        <f t="shared" si="8"/>
        <v>0</v>
      </c>
      <c r="E25" s="92">
        <f t="shared" si="8"/>
        <v>0</v>
      </c>
      <c r="F25" s="92">
        <f t="shared" si="8"/>
        <v>0</v>
      </c>
      <c r="G25" s="46">
        <f t="shared" si="8"/>
        <v>0</v>
      </c>
      <c r="H25" s="46">
        <f t="shared" si="8"/>
        <v>0</v>
      </c>
      <c r="I25" s="93">
        <f t="shared" si="8"/>
        <v>251160</v>
      </c>
      <c r="J25" s="92">
        <f t="shared" si="8"/>
        <v>0</v>
      </c>
      <c r="K25" s="46">
        <f t="shared" si="8"/>
        <v>0</v>
      </c>
      <c r="L25" s="93">
        <f t="shared" si="8"/>
        <v>251160</v>
      </c>
      <c r="M25" s="92">
        <f t="shared" si="8"/>
        <v>0</v>
      </c>
      <c r="N25" s="92">
        <f t="shared" si="8"/>
        <v>888342.55</v>
      </c>
      <c r="O25" s="46">
        <f t="shared" si="8"/>
        <v>0</v>
      </c>
      <c r="P25" s="93">
        <f t="shared" si="8"/>
        <v>0</v>
      </c>
      <c r="Q25" s="93">
        <f t="shared" si="8"/>
        <v>888342.55</v>
      </c>
      <c r="R25" s="92">
        <f>R17+R21+R22+R24</f>
        <v>1139502.55</v>
      </c>
      <c r="S25" s="46">
        <f aca="true" t="shared" si="9" ref="S25:AB25">S17+S21+S22+S24+S20+S23</f>
        <v>0</v>
      </c>
      <c r="T25" s="46">
        <f t="shared" si="9"/>
        <v>0</v>
      </c>
      <c r="U25" s="93">
        <f t="shared" si="9"/>
        <v>0</v>
      </c>
      <c r="V25" s="46">
        <f t="shared" si="9"/>
        <v>0</v>
      </c>
      <c r="W25" s="93">
        <f t="shared" si="9"/>
        <v>0</v>
      </c>
      <c r="X25" s="92">
        <f t="shared" si="9"/>
        <v>0</v>
      </c>
      <c r="Y25" s="46">
        <f t="shared" si="9"/>
        <v>1139502.55</v>
      </c>
      <c r="Z25" s="93">
        <f t="shared" si="9"/>
        <v>0</v>
      </c>
      <c r="AA25" s="46">
        <f t="shared" si="9"/>
        <v>0</v>
      </c>
      <c r="AB25" s="94">
        <f t="shared" si="9"/>
        <v>1139502.55</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f>SUM(D31:D36)</f>
        <v>9108983.789999992</v>
      </c>
      <c r="E30" s="30">
        <f>SUM(E31:E36)</f>
        <v>0</v>
      </c>
      <c r="F30" s="30"/>
      <c r="G30" s="30">
        <f>SUM(G31:G36)</f>
        <v>9108983.789999992</v>
      </c>
      <c r="H30" s="30"/>
      <c r="I30" s="146" t="s">
        <v>51</v>
      </c>
      <c r="J30" s="33" t="s">
        <v>37</v>
      </c>
      <c r="K30" s="30"/>
      <c r="L30" s="34">
        <f>+L34+L38+L42</f>
        <v>3455000</v>
      </c>
      <c r="M30" s="34"/>
      <c r="N30" s="34">
        <f>+N34+N38+N42</f>
        <v>3331000</v>
      </c>
      <c r="O30" s="34"/>
      <c r="P30" s="34">
        <f>L30+N30</f>
        <v>6786000</v>
      </c>
      <c r="AB30" s="50"/>
      <c r="AC30" s="51"/>
    </row>
    <row r="31" spans="1:29" ht="12.75">
      <c r="A31" s="35"/>
      <c r="B31" s="32" t="s">
        <v>38</v>
      </c>
      <c r="C31" s="34"/>
      <c r="D31" s="34"/>
      <c r="E31" s="30"/>
      <c r="F31" s="30"/>
      <c r="G31" s="31">
        <f>C31+E31+D31</f>
        <v>0</v>
      </c>
      <c r="H31" s="30"/>
      <c r="I31" s="146"/>
      <c r="J31" s="50" t="s">
        <v>39</v>
      </c>
      <c r="K31" s="30"/>
      <c r="L31" s="53">
        <f>+L35+L39+L43</f>
        <v>1291000.8800000001</v>
      </c>
      <c r="M31" s="53"/>
      <c r="N31" s="53">
        <f>+N35+N39+N43</f>
        <v>1139502.55</v>
      </c>
      <c r="O31" s="53"/>
      <c r="P31" s="54">
        <f>L31+N31</f>
        <v>2430503.43</v>
      </c>
      <c r="AB31" s="50"/>
      <c r="AC31" s="51"/>
    </row>
    <row r="32" spans="1:29" ht="13.5" thickBot="1">
      <c r="A32" s="35"/>
      <c r="B32" s="32" t="s">
        <v>63</v>
      </c>
      <c r="C32" s="100"/>
      <c r="D32" s="30"/>
      <c r="E32" s="30"/>
      <c r="F32" s="30"/>
      <c r="G32" s="31">
        <f aca="true" t="shared" si="10" ref="G32:G38">C32+E32+D32</f>
        <v>0</v>
      </c>
      <c r="H32" s="30"/>
      <c r="I32" s="146"/>
      <c r="J32" s="50" t="s">
        <v>40</v>
      </c>
      <c r="K32" s="30"/>
      <c r="L32" s="55">
        <f>L30-L31</f>
        <v>2163999.12</v>
      </c>
      <c r="M32" s="53"/>
      <c r="N32" s="55">
        <f>N30-N31</f>
        <v>2191497.45</v>
      </c>
      <c r="O32" s="53"/>
      <c r="P32" s="56">
        <f>P30-P31</f>
        <v>4355496.57</v>
      </c>
      <c r="AB32" s="50"/>
      <c r="AC32" s="51"/>
    </row>
    <row r="33" spans="1:30" ht="13.5" thickTop="1">
      <c r="A33" s="35"/>
      <c r="B33" s="32" t="s">
        <v>41</v>
      </c>
      <c r="C33" s="30"/>
      <c r="D33" s="30"/>
      <c r="E33" s="30"/>
      <c r="F33" s="30"/>
      <c r="G33" s="31">
        <f t="shared" si="10"/>
        <v>0</v>
      </c>
      <c r="H33" s="30"/>
      <c r="I33" s="57"/>
      <c r="J33" s="50"/>
      <c r="K33" s="30"/>
      <c r="L33" s="50"/>
      <c r="M33" s="50"/>
      <c r="N33" s="50"/>
      <c r="O33" s="50"/>
      <c r="P33" s="50"/>
      <c r="R33" s="58" t="s">
        <v>57</v>
      </c>
      <c r="X33" s="58" t="s">
        <v>58</v>
      </c>
      <c r="AB33" s="50"/>
      <c r="AC33" s="51"/>
      <c r="AD33" s="42"/>
    </row>
    <row r="34" spans="1:30" ht="15" customHeight="1">
      <c r="A34" s="35"/>
      <c r="B34" s="32" t="s">
        <v>42</v>
      </c>
      <c r="C34" s="30"/>
      <c r="D34" s="30"/>
      <c r="E34" s="30"/>
      <c r="F34" s="30"/>
      <c r="G34" s="31">
        <f t="shared" si="10"/>
        <v>0</v>
      </c>
      <c r="H34" s="30"/>
      <c r="I34" s="146" t="s">
        <v>52</v>
      </c>
      <c r="J34" s="33" t="s">
        <v>37</v>
      </c>
      <c r="K34" s="30"/>
      <c r="L34" s="34">
        <v>1995000</v>
      </c>
      <c r="M34" s="34"/>
      <c r="N34" s="34">
        <f>1871*1000</f>
        <v>1871000</v>
      </c>
      <c r="O34" s="34"/>
      <c r="P34" s="34">
        <f>L34+N34</f>
        <v>3866000</v>
      </c>
      <c r="AB34" s="50"/>
      <c r="AC34" s="51"/>
      <c r="AD34" s="42"/>
    </row>
    <row r="35" spans="1:30" ht="12.75">
      <c r="A35" s="35"/>
      <c r="B35" s="32" t="s">
        <v>43</v>
      </c>
      <c r="C35" s="30"/>
      <c r="D35" s="30"/>
      <c r="E35" s="30"/>
      <c r="F35" s="30"/>
      <c r="G35" s="31">
        <f t="shared" si="10"/>
        <v>0</v>
      </c>
      <c r="H35" s="30"/>
      <c r="I35" s="146"/>
      <c r="J35" s="50" t="s">
        <v>39</v>
      </c>
      <c r="K35" s="30"/>
      <c r="L35" s="53"/>
      <c r="M35" s="53"/>
      <c r="N35" s="53">
        <f>+G25</f>
        <v>0</v>
      </c>
      <c r="O35" s="53"/>
      <c r="P35" s="54">
        <f>L35+N35</f>
        <v>0</v>
      </c>
      <c r="AB35" s="50"/>
      <c r="AC35" s="51"/>
      <c r="AD35" s="42">
        <v>17717482.649</v>
      </c>
    </row>
    <row r="36" spans="1:30" ht="13.5" thickBot="1">
      <c r="A36" s="35"/>
      <c r="B36" s="32" t="s">
        <v>44</v>
      </c>
      <c r="C36" s="30"/>
      <c r="D36" s="30">
        <v>9108983.789999992</v>
      </c>
      <c r="E36" s="30"/>
      <c r="F36" s="30"/>
      <c r="G36" s="31">
        <f t="shared" si="10"/>
        <v>9108983.789999992</v>
      </c>
      <c r="H36" s="30"/>
      <c r="I36" s="146"/>
      <c r="J36" s="50" t="s">
        <v>40</v>
      </c>
      <c r="K36" s="30"/>
      <c r="L36" s="55">
        <f>L34-L35</f>
        <v>1995000</v>
      </c>
      <c r="M36" s="53"/>
      <c r="N36" s="55">
        <f>N34-N35</f>
        <v>1871000</v>
      </c>
      <c r="O36" s="53"/>
      <c r="P36" s="56">
        <f>P34-P35</f>
        <v>3866000</v>
      </c>
      <c r="AB36" s="50"/>
      <c r="AC36" s="51"/>
      <c r="AD36" s="42">
        <f>AD35-P35</f>
        <v>17717482.649</v>
      </c>
    </row>
    <row r="37" spans="1:30" ht="13.5" thickTop="1">
      <c r="A37" s="36" t="s">
        <v>45</v>
      </c>
      <c r="B37" s="32"/>
      <c r="C37" s="30"/>
      <c r="D37" s="30"/>
      <c r="E37" s="30"/>
      <c r="F37" s="30"/>
      <c r="G37" s="31">
        <f t="shared" si="10"/>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c r="E38" s="30"/>
      <c r="F38" s="30"/>
      <c r="G38" s="31">
        <f t="shared" si="10"/>
        <v>0</v>
      </c>
      <c r="H38" s="30"/>
      <c r="I38" s="146" t="s">
        <v>53</v>
      </c>
      <c r="J38" s="33" t="s">
        <v>37</v>
      </c>
      <c r="K38" s="30"/>
      <c r="L38" s="34">
        <v>1460000</v>
      </c>
      <c r="M38" s="34"/>
      <c r="N38" s="34">
        <f>1460*1000</f>
        <v>1460000</v>
      </c>
      <c r="O38" s="34"/>
      <c r="P38" s="34">
        <f>L38+N38</f>
        <v>2920000</v>
      </c>
      <c r="R38" s="66" t="s">
        <v>76</v>
      </c>
      <c r="S38" s="66"/>
      <c r="T38" s="59"/>
      <c r="U38" s="59"/>
      <c r="X38" s="66" t="s">
        <v>78</v>
      </c>
      <c r="Y38" s="66"/>
      <c r="Z38" s="59"/>
      <c r="AA38" s="59"/>
      <c r="AB38" s="50"/>
      <c r="AC38" s="51"/>
      <c r="AD38" s="42"/>
    </row>
    <row r="39" spans="2:30" ht="12.75">
      <c r="B39" s="36" t="s">
        <v>61</v>
      </c>
      <c r="C39" s="30"/>
      <c r="D39" s="30"/>
      <c r="E39" s="30"/>
      <c r="F39" s="30"/>
      <c r="G39" s="31">
        <f>C39+E39+D39</f>
        <v>0</v>
      </c>
      <c r="H39" s="30"/>
      <c r="I39" s="146"/>
      <c r="J39" s="50" t="s">
        <v>39</v>
      </c>
      <c r="K39" s="30"/>
      <c r="L39" s="53"/>
      <c r="M39" s="53"/>
      <c r="N39" s="53">
        <f>+Q25</f>
        <v>888342.55</v>
      </c>
      <c r="O39" s="53"/>
      <c r="P39" s="54">
        <f>L39+N39</f>
        <v>888342.55</v>
      </c>
      <c r="R39" s="59" t="s">
        <v>79</v>
      </c>
      <c r="S39" s="59"/>
      <c r="T39" s="59"/>
      <c r="U39" s="59"/>
      <c r="X39" s="42" t="s">
        <v>77</v>
      </c>
      <c r="AB39" s="50"/>
      <c r="AC39" s="51"/>
      <c r="AD39" s="42">
        <v>5215028.54</v>
      </c>
    </row>
    <row r="40" spans="2:30" ht="13.5" thickBot="1">
      <c r="B40" s="36" t="s">
        <v>62</v>
      </c>
      <c r="C40" s="30"/>
      <c r="D40" s="30"/>
      <c r="E40" s="30"/>
      <c r="F40" s="30"/>
      <c r="G40" s="31">
        <f>C40+E40+D40</f>
        <v>0</v>
      </c>
      <c r="H40" s="30"/>
      <c r="I40" s="146"/>
      <c r="J40" s="50" t="s">
        <v>40</v>
      </c>
      <c r="K40" s="30"/>
      <c r="L40" s="55">
        <f>L38-L39</f>
        <v>1460000</v>
      </c>
      <c r="M40" s="53"/>
      <c r="N40" s="55">
        <f>N38-N39</f>
        <v>571657.45</v>
      </c>
      <c r="O40" s="53"/>
      <c r="P40" s="56">
        <f>P38-P39</f>
        <v>2031657.45</v>
      </c>
      <c r="R40" s="59"/>
      <c r="S40" s="59"/>
      <c r="T40" s="59"/>
      <c r="U40" s="59"/>
      <c r="AB40" s="50"/>
      <c r="AC40" s="51"/>
      <c r="AD40" s="42">
        <f>AD39-P39</f>
        <v>4326685.99</v>
      </c>
    </row>
    <row r="41" spans="1:30" ht="13.5" thickTop="1">
      <c r="A41" s="32" t="s">
        <v>47</v>
      </c>
      <c r="B41" s="32"/>
      <c r="C41" s="30">
        <f>C30-C37+C38-C39+C40</f>
        <v>0</v>
      </c>
      <c r="D41" s="30">
        <f>D30-D37+D38-D39+D40</f>
        <v>9108983.789999992</v>
      </c>
      <c r="E41" s="30">
        <f>E30-E37+E38-E39+E40</f>
        <v>0</v>
      </c>
      <c r="F41" s="30"/>
      <c r="G41" s="30">
        <f>G30-G37+G38-G39+G40</f>
        <v>9108983.789999992</v>
      </c>
      <c r="H41" s="30"/>
      <c r="I41" s="57"/>
      <c r="J41" s="50"/>
      <c r="K41" s="30"/>
      <c r="L41" s="50"/>
      <c r="M41" s="50"/>
      <c r="N41" s="50"/>
      <c r="O41" s="50"/>
      <c r="P41" s="50"/>
      <c r="R41" s="59"/>
      <c r="S41" s="59"/>
      <c r="T41" s="59"/>
      <c r="U41" s="59"/>
      <c r="AB41" s="50"/>
      <c r="AC41" s="51"/>
      <c r="AD41" s="42"/>
    </row>
    <row r="42" spans="1:30" ht="12.75">
      <c r="A42" s="36" t="s">
        <v>50</v>
      </c>
      <c r="B42" s="32"/>
      <c r="C42" s="30"/>
      <c r="D42" s="30"/>
      <c r="E42" s="30"/>
      <c r="F42" s="30"/>
      <c r="G42" s="31">
        <f>C42+E42+D42</f>
        <v>0</v>
      </c>
      <c r="H42" s="30"/>
      <c r="I42" s="146" t="s">
        <v>54</v>
      </c>
      <c r="J42" s="33" t="s">
        <v>37</v>
      </c>
      <c r="K42" s="30"/>
      <c r="L42" s="34"/>
      <c r="M42" s="34"/>
      <c r="N42" s="34">
        <v>0</v>
      </c>
      <c r="O42" s="34"/>
      <c r="P42" s="34">
        <f>L42+N42</f>
        <v>0</v>
      </c>
      <c r="R42" s="59"/>
      <c r="S42" s="59"/>
      <c r="T42" s="59"/>
      <c r="U42" s="59"/>
      <c r="AB42" s="50"/>
      <c r="AC42" s="51"/>
      <c r="AD42" s="42"/>
    </row>
    <row r="43" spans="1:30" ht="12.75">
      <c r="A43" s="35"/>
      <c r="B43" s="32" t="s">
        <v>48</v>
      </c>
      <c r="C43" s="30"/>
      <c r="D43" s="78">
        <v>1291000.8800000001</v>
      </c>
      <c r="E43" s="30">
        <f>AB25</f>
        <v>1139502.55</v>
      </c>
      <c r="F43" s="30"/>
      <c r="G43" s="31">
        <f>C43+E43+D43</f>
        <v>2430503.43</v>
      </c>
      <c r="H43" s="17"/>
      <c r="I43" s="146"/>
      <c r="J43" s="50" t="s">
        <v>39</v>
      </c>
      <c r="K43" s="17"/>
      <c r="L43" s="53">
        <v>1291000.8800000001</v>
      </c>
      <c r="M43" s="53"/>
      <c r="N43" s="53">
        <f>+L25</f>
        <v>251160</v>
      </c>
      <c r="O43" s="53"/>
      <c r="P43" s="54">
        <f>L43+N43</f>
        <v>1542160.8800000001</v>
      </c>
      <c r="AB43" s="59"/>
      <c r="AC43" s="60"/>
      <c r="AD43" s="42"/>
    </row>
    <row r="44" spans="1:30" ht="13.5" thickBot="1">
      <c r="A44" s="36" t="s">
        <v>49</v>
      </c>
      <c r="B44" s="29"/>
      <c r="C44" s="37">
        <f>C41-C42-C43</f>
        <v>0</v>
      </c>
      <c r="D44" s="37">
        <f>D41-D42-D43</f>
        <v>7817982.909999992</v>
      </c>
      <c r="E44" s="37">
        <f>E41-E42-E43</f>
        <v>-1139502.55</v>
      </c>
      <c r="F44" s="30"/>
      <c r="G44" s="37">
        <f>G41-G42-G43</f>
        <v>6678480.359999992</v>
      </c>
      <c r="H44" s="17"/>
      <c r="I44" s="146"/>
      <c r="J44" s="50" t="s">
        <v>40</v>
      </c>
      <c r="K44" s="17"/>
      <c r="L44" s="55">
        <f>L42-L43</f>
        <v>-1291000.8800000001</v>
      </c>
      <c r="M44" s="53"/>
      <c r="N44" s="55">
        <f>N42-N43</f>
        <v>-251160</v>
      </c>
      <c r="O44" s="53"/>
      <c r="P44" s="56">
        <f>P42-P43</f>
        <v>-1542160.8800000001</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row r="61" ht="12.75">
      <c r="G61" s="42">
        <v>1291000.8800000001</v>
      </c>
    </row>
    <row r="62" ht="12.75">
      <c r="G62" s="42">
        <f>G43-G61</f>
        <v>1139502.55</v>
      </c>
    </row>
  </sheetData>
  <sheetProtection/>
  <mergeCells count="26">
    <mergeCell ref="I30:I32"/>
    <mergeCell ref="I34:I36"/>
    <mergeCell ref="I38:I40"/>
    <mergeCell ref="I42:I44"/>
    <mergeCell ref="S15:W15"/>
    <mergeCell ref="X15:AB15"/>
    <mergeCell ref="A16:B16"/>
    <mergeCell ref="A17:B17"/>
    <mergeCell ref="A18:B18"/>
    <mergeCell ref="A26:B26"/>
    <mergeCell ref="H13:L13"/>
    <mergeCell ref="M13:Q13"/>
    <mergeCell ref="A15:B15"/>
    <mergeCell ref="C15:G15"/>
    <mergeCell ref="H15:L15"/>
    <mergeCell ref="M15:Q15"/>
    <mergeCell ref="A2:AC2"/>
    <mergeCell ref="A3:AC3"/>
    <mergeCell ref="A4:AC4"/>
    <mergeCell ref="A12:B14"/>
    <mergeCell ref="C12:G13"/>
    <mergeCell ref="H12:Q12"/>
    <mergeCell ref="R12:R14"/>
    <mergeCell ref="S12:W13"/>
    <mergeCell ref="X12:AB13"/>
    <mergeCell ref="AC12:AC14"/>
  </mergeCells>
  <printOptions horizontalCentered="1"/>
  <pageMargins left="0.159448818897638" right="0.159448818897638" top="0.76" bottom="0.21259842519685" header="0.5" footer="0.5"/>
  <pageSetup fitToHeight="0" fitToWidth="1" orientation="landscape" paperSize="204" scale="69" r:id="rId1"/>
</worksheet>
</file>

<file path=xl/worksheets/sheet7.xml><?xml version="1.0" encoding="utf-8"?>
<worksheet xmlns="http://schemas.openxmlformats.org/spreadsheetml/2006/main" xmlns:r="http://schemas.openxmlformats.org/officeDocument/2006/relationships">
  <sheetPr>
    <pageSetUpPr fitToPage="1"/>
  </sheetPr>
  <dimension ref="A1:AD62"/>
  <sheetViews>
    <sheetView zoomScale="85" zoomScaleNormal="85" zoomScalePageLayoutView="0" workbookViewId="0" topLeftCell="A1">
      <selection activeCell="I20" sqref="I20"/>
    </sheetView>
  </sheetViews>
  <sheetFormatPr defaultColWidth="11.00390625" defaultRowHeight="15.75"/>
  <cols>
    <col min="1" max="1" width="3.50390625" style="43" customWidth="1"/>
    <col min="2" max="2" width="34.375" style="43" customWidth="1"/>
    <col min="3" max="3" width="12.625" style="42" customWidth="1"/>
    <col min="4" max="4" width="14.50390625" style="42" customWidth="1"/>
    <col min="5" max="5" width="15.125" style="42" customWidth="1"/>
    <col min="6" max="6" width="9.00390625" style="42" bestFit="1" customWidth="1"/>
    <col min="7" max="7" width="12.00390625" style="42" customWidth="1"/>
    <col min="8" max="8" width="4.125" style="42" bestFit="1" customWidth="1"/>
    <col min="9" max="9" width="12.125" style="42" customWidth="1"/>
    <col min="10" max="10" width="10.375" style="42" customWidth="1"/>
    <col min="11" max="11" width="11.375" style="42" customWidth="1"/>
    <col min="12" max="12" width="12.00390625" style="42" customWidth="1"/>
    <col min="13" max="13" width="7.625" style="42" customWidth="1"/>
    <col min="14" max="14" width="11.875" style="42" customWidth="1"/>
    <col min="15" max="15" width="8.50390625" style="42" customWidth="1"/>
    <col min="16" max="16" width="12.375" style="42" customWidth="1"/>
    <col min="17" max="17" width="13.50390625" style="42" customWidth="1"/>
    <col min="18" max="18" width="13.375" style="42" customWidth="1"/>
    <col min="19" max="19" width="4.125" style="42" bestFit="1" customWidth="1"/>
    <col min="20" max="20" width="5.75390625" style="42" bestFit="1" customWidth="1"/>
    <col min="21" max="21" width="5.375" style="42" bestFit="1" customWidth="1"/>
    <col min="22" max="22" width="4.125" style="42" bestFit="1" customWidth="1"/>
    <col min="23" max="23" width="6.50390625" style="42" bestFit="1" customWidth="1"/>
    <col min="24" max="26" width="10.875" style="42" customWidth="1"/>
    <col min="27" max="27" width="9.00390625" style="42" bestFit="1" customWidth="1"/>
    <col min="28" max="28" width="10.875" style="42" customWidth="1"/>
    <col min="29" max="29" width="0.5" style="43" customWidth="1"/>
    <col min="30" max="16384" width="11.00390625" style="43" customWidth="1"/>
  </cols>
  <sheetData>
    <row r="1" ht="15">
      <c r="AB1" s="101" t="s">
        <v>86</v>
      </c>
    </row>
    <row r="2" spans="1:29" ht="12.75">
      <c r="A2" s="165"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2.75">
      <c r="A3" s="165" t="s">
        <v>83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3" ht="12.75">
      <c r="A5" s="1"/>
      <c r="B5" s="1"/>
      <c r="C5" s="2"/>
      <c r="D5" s="2"/>
      <c r="E5" s="65"/>
      <c r="F5" s="2"/>
      <c r="G5" s="2"/>
      <c r="H5" s="3"/>
      <c r="I5" s="3"/>
      <c r="J5" s="3"/>
      <c r="K5" s="4"/>
      <c r="L5" s="4"/>
      <c r="M5" s="4"/>
      <c r="N5" s="4"/>
      <c r="O5" s="4"/>
      <c r="P5" s="4"/>
      <c r="Q5" s="4"/>
      <c r="R5" s="4"/>
      <c r="S5" s="4"/>
      <c r="T5" s="3"/>
      <c r="U5" s="3"/>
      <c r="V5" s="3"/>
      <c r="W5" s="3"/>
    </row>
    <row r="6" spans="1:28" s="73" customFormat="1" ht="15.75">
      <c r="A6" s="69" t="s">
        <v>0</v>
      </c>
      <c r="B6" s="70"/>
      <c r="C6" s="71"/>
      <c r="D6" s="71"/>
      <c r="E6" s="71"/>
      <c r="F6" s="71"/>
      <c r="G6" s="71"/>
      <c r="H6" s="71"/>
      <c r="I6" s="71"/>
      <c r="J6" s="71"/>
      <c r="K6" s="72"/>
      <c r="L6" s="72"/>
      <c r="M6" s="72"/>
      <c r="N6" s="72"/>
      <c r="O6" s="72"/>
      <c r="P6" s="72"/>
      <c r="Q6" s="72"/>
      <c r="R6" s="72"/>
      <c r="S6" s="72"/>
      <c r="T6" s="71"/>
      <c r="U6" s="71"/>
      <c r="V6" s="71"/>
      <c r="W6" s="71"/>
      <c r="X6" s="71"/>
      <c r="Y6" s="71"/>
      <c r="Z6" s="71"/>
      <c r="AA6" s="71"/>
      <c r="AB6" s="71"/>
    </row>
    <row r="7" spans="1:28" s="73" customFormat="1" ht="15.75">
      <c r="A7" s="69" t="s">
        <v>85</v>
      </c>
      <c r="B7" s="70"/>
      <c r="C7" s="71"/>
      <c r="D7" s="71"/>
      <c r="E7" s="74"/>
      <c r="F7" s="71"/>
      <c r="G7" s="75"/>
      <c r="H7" s="71"/>
      <c r="I7" s="71"/>
      <c r="J7" s="71"/>
      <c r="K7" s="71"/>
      <c r="L7" s="71"/>
      <c r="M7" s="71"/>
      <c r="N7" s="71"/>
      <c r="O7" s="71"/>
      <c r="P7" s="71"/>
      <c r="Q7" s="71"/>
      <c r="R7" s="71"/>
      <c r="S7" s="71"/>
      <c r="T7" s="71"/>
      <c r="U7" s="71"/>
      <c r="V7" s="71"/>
      <c r="W7" s="71"/>
      <c r="X7" s="71"/>
      <c r="Y7" s="71"/>
      <c r="Z7" s="71"/>
      <c r="AA7" s="71"/>
      <c r="AB7" s="71"/>
    </row>
    <row r="8" spans="1:28" s="73" customFormat="1" ht="15.75">
      <c r="A8" s="69" t="s">
        <v>84</v>
      </c>
      <c r="B8" s="70"/>
      <c r="C8" s="71"/>
      <c r="D8" s="71"/>
      <c r="E8" s="71"/>
      <c r="F8" s="71"/>
      <c r="G8" s="75"/>
      <c r="H8" s="71"/>
      <c r="I8" s="71"/>
      <c r="J8" s="71"/>
      <c r="K8" s="71"/>
      <c r="L8" s="71"/>
      <c r="M8" s="71"/>
      <c r="N8" s="71"/>
      <c r="O8" s="71"/>
      <c r="P8" s="71"/>
      <c r="Q8" s="71"/>
      <c r="R8" s="71"/>
      <c r="S8" s="71"/>
      <c r="T8" s="71"/>
      <c r="U8" s="71"/>
      <c r="V8" s="71"/>
      <c r="W8" s="71"/>
      <c r="X8" s="71"/>
      <c r="Y8" s="71"/>
      <c r="Z8" s="71"/>
      <c r="AA8" s="71"/>
      <c r="AB8" s="71"/>
    </row>
    <row r="9" spans="1:28" s="73" customFormat="1" ht="15.75">
      <c r="A9" s="69" t="s">
        <v>72</v>
      </c>
      <c r="B9" s="70"/>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 s="73" customFormat="1" ht="15.75">
      <c r="A10" s="69" t="s">
        <v>73</v>
      </c>
      <c r="B10" s="70"/>
    </row>
    <row r="11" spans="1:2" ht="13.5" thickBot="1">
      <c r="A11" s="5"/>
      <c r="B11" s="63"/>
    </row>
    <row r="12" spans="1:29" ht="12.75">
      <c r="A12" s="166" t="s">
        <v>3</v>
      </c>
      <c r="B12" s="167"/>
      <c r="C12" s="172" t="s">
        <v>4</v>
      </c>
      <c r="D12" s="173"/>
      <c r="E12" s="173"/>
      <c r="F12" s="173"/>
      <c r="G12" s="174"/>
      <c r="H12" s="178" t="s">
        <v>5</v>
      </c>
      <c r="I12" s="179"/>
      <c r="J12" s="179"/>
      <c r="K12" s="179"/>
      <c r="L12" s="179"/>
      <c r="M12" s="179"/>
      <c r="N12" s="179"/>
      <c r="O12" s="179"/>
      <c r="P12" s="179"/>
      <c r="Q12" s="180"/>
      <c r="R12" s="181" t="s">
        <v>6</v>
      </c>
      <c r="S12" s="172" t="s">
        <v>7</v>
      </c>
      <c r="T12" s="173"/>
      <c r="U12" s="173"/>
      <c r="V12" s="173"/>
      <c r="W12" s="173"/>
      <c r="X12" s="172" t="s">
        <v>8</v>
      </c>
      <c r="Y12" s="173"/>
      <c r="Z12" s="173"/>
      <c r="AA12" s="173"/>
      <c r="AB12" s="174"/>
      <c r="AC12" s="187" t="s">
        <v>9</v>
      </c>
    </row>
    <row r="13" spans="1:29" ht="12.75">
      <c r="A13" s="168"/>
      <c r="B13" s="169"/>
      <c r="C13" s="175"/>
      <c r="D13" s="176"/>
      <c r="E13" s="176"/>
      <c r="F13" s="176"/>
      <c r="G13" s="177"/>
      <c r="H13" s="160" t="s">
        <v>56</v>
      </c>
      <c r="I13" s="161"/>
      <c r="J13" s="161"/>
      <c r="K13" s="161"/>
      <c r="L13" s="162"/>
      <c r="M13" s="160" t="s">
        <v>55</v>
      </c>
      <c r="N13" s="161"/>
      <c r="O13" s="161"/>
      <c r="P13" s="161"/>
      <c r="Q13" s="162"/>
      <c r="R13" s="182"/>
      <c r="S13" s="184"/>
      <c r="T13" s="185"/>
      <c r="U13" s="185"/>
      <c r="V13" s="185"/>
      <c r="W13" s="185"/>
      <c r="X13" s="184"/>
      <c r="Y13" s="185"/>
      <c r="Z13" s="185"/>
      <c r="AA13" s="185"/>
      <c r="AB13" s="186"/>
      <c r="AC13" s="188"/>
    </row>
    <row r="14" spans="1:29" ht="13.5" thickBot="1">
      <c r="A14" s="170"/>
      <c r="B14" s="171"/>
      <c r="C14" s="6" t="s">
        <v>10</v>
      </c>
      <c r="D14" s="7" t="s">
        <v>11</v>
      </c>
      <c r="E14" s="7" t="s">
        <v>12</v>
      </c>
      <c r="F14" s="7" t="s">
        <v>13</v>
      </c>
      <c r="G14" s="8" t="s">
        <v>14</v>
      </c>
      <c r="H14" s="9" t="s">
        <v>10</v>
      </c>
      <c r="I14" s="10" t="s">
        <v>11</v>
      </c>
      <c r="J14" s="11" t="s">
        <v>12</v>
      </c>
      <c r="K14" s="10" t="s">
        <v>13</v>
      </c>
      <c r="L14" s="12" t="s">
        <v>14</v>
      </c>
      <c r="M14" s="9" t="s">
        <v>10</v>
      </c>
      <c r="N14" s="10" t="s">
        <v>11</v>
      </c>
      <c r="O14" s="11" t="s">
        <v>12</v>
      </c>
      <c r="P14" s="10" t="s">
        <v>13</v>
      </c>
      <c r="Q14" s="12" t="s">
        <v>14</v>
      </c>
      <c r="R14" s="183"/>
      <c r="S14" s="9" t="s">
        <v>10</v>
      </c>
      <c r="T14" s="10" t="s">
        <v>11</v>
      </c>
      <c r="U14" s="10" t="s">
        <v>12</v>
      </c>
      <c r="V14" s="10" t="s">
        <v>13</v>
      </c>
      <c r="W14" s="13" t="s">
        <v>14</v>
      </c>
      <c r="X14" s="14" t="s">
        <v>10</v>
      </c>
      <c r="Y14" s="11" t="s">
        <v>11</v>
      </c>
      <c r="Z14" s="11" t="s">
        <v>12</v>
      </c>
      <c r="AA14" s="11" t="s">
        <v>13</v>
      </c>
      <c r="AB14" s="15" t="s">
        <v>14</v>
      </c>
      <c r="AC14" s="188"/>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f>C18+C19</f>
        <v>0</v>
      </c>
      <c r="D17" s="85">
        <f>D18+D19</f>
        <v>0</v>
      </c>
      <c r="E17" s="85">
        <f>E18+E19</f>
        <v>0</v>
      </c>
      <c r="F17" s="85">
        <f>F18+F19</f>
        <v>0</v>
      </c>
      <c r="G17" s="24">
        <f aca="true" t="shared" si="0" ref="G17:G24">SUM(C17:F17)</f>
        <v>0</v>
      </c>
      <c r="H17" s="23">
        <f>H18+H19</f>
        <v>0</v>
      </c>
      <c r="I17" s="23">
        <f>I18+I19</f>
        <v>0</v>
      </c>
      <c r="J17" s="34">
        <f>J18+J19</f>
        <v>0</v>
      </c>
      <c r="K17" s="23">
        <f>K18+K19</f>
        <v>0</v>
      </c>
      <c r="L17" s="25">
        <f aca="true" t="shared" si="1" ref="L17:L24">SUM(H17:K17)</f>
        <v>0</v>
      </c>
      <c r="M17" s="85">
        <f>M18+M19</f>
        <v>0</v>
      </c>
      <c r="N17" s="85">
        <f>N18+N19</f>
        <v>0</v>
      </c>
      <c r="O17" s="23">
        <f>O18+O19</f>
        <v>0</v>
      </c>
      <c r="P17" s="86">
        <f>P18+P19</f>
        <v>0</v>
      </c>
      <c r="Q17" s="25">
        <f>SUM(M17:P17)</f>
        <v>0</v>
      </c>
      <c r="R17" s="87">
        <f>G17+L17+Q17</f>
        <v>0</v>
      </c>
      <c r="S17" s="23">
        <f>S18+S19</f>
        <v>0</v>
      </c>
      <c r="T17" s="23">
        <f>T18+T19</f>
        <v>0</v>
      </c>
      <c r="U17" s="86">
        <f>U18+U19</f>
        <v>0</v>
      </c>
      <c r="V17" s="23">
        <f>V18+V19</f>
        <v>0</v>
      </c>
      <c r="W17" s="25">
        <f>SUM(S17:V17)</f>
        <v>0</v>
      </c>
      <c r="X17" s="85">
        <f>X18+X19</f>
        <v>0</v>
      </c>
      <c r="Y17" s="23">
        <f>Y18+Y19</f>
        <v>0</v>
      </c>
      <c r="Z17" s="86">
        <f>Z18+Z19</f>
        <v>0</v>
      </c>
      <c r="AA17" s="23">
        <f>AA18+AA19</f>
        <v>0</v>
      </c>
      <c r="AB17" s="88">
        <f>SUM(X17:AA17)</f>
        <v>0</v>
      </c>
      <c r="AC17" s="26"/>
    </row>
    <row r="18" spans="1:30" ht="12.75">
      <c r="A18" s="156" t="s">
        <v>24</v>
      </c>
      <c r="B18" s="157"/>
      <c r="C18" s="44"/>
      <c r="D18" s="44"/>
      <c r="E18" s="44"/>
      <c r="F18" s="44"/>
      <c r="G18" s="24">
        <f t="shared" si="0"/>
        <v>0</v>
      </c>
      <c r="H18" s="44"/>
      <c r="I18" s="64"/>
      <c r="J18" s="76"/>
      <c r="K18" s="64"/>
      <c r="L18" s="24">
        <f t="shared" si="1"/>
        <v>0</v>
      </c>
      <c r="M18" s="44"/>
      <c r="N18" s="44"/>
      <c r="O18" s="44"/>
      <c r="P18" s="44"/>
      <c r="Q18" s="25">
        <f aca="true" t="shared" si="2" ref="Q18:Q24">SUM(M18:P18)</f>
        <v>0</v>
      </c>
      <c r="R18" s="87">
        <f aca="true" t="shared" si="3" ref="R18:R24">G18+L18+Q18</f>
        <v>0</v>
      </c>
      <c r="S18" s="44"/>
      <c r="T18" s="44"/>
      <c r="U18" s="90"/>
      <c r="V18" s="44"/>
      <c r="W18" s="25">
        <f aca="true" t="shared" si="4" ref="W18:W24">SUM(S18:V18)</f>
        <v>0</v>
      </c>
      <c r="X18" s="79">
        <f>C18+H18+M18+S18</f>
        <v>0</v>
      </c>
      <c r="Y18" s="44">
        <f aca="true" t="shared" si="5" ref="Y18:AA24">D18+I18+N18+T18</f>
        <v>0</v>
      </c>
      <c r="Z18" s="90">
        <f t="shared" si="5"/>
        <v>0</v>
      </c>
      <c r="AA18" s="44">
        <f t="shared" si="5"/>
        <v>0</v>
      </c>
      <c r="AB18" s="88">
        <f aca="true" t="shared" si="6" ref="AB18:AB24">SUM(X18:AA18)</f>
        <v>0</v>
      </c>
      <c r="AC18" s="45"/>
      <c r="AD18" s="42"/>
    </row>
    <row r="19" spans="1:29" ht="12.75">
      <c r="A19" s="40" t="s">
        <v>25</v>
      </c>
      <c r="B19" s="27"/>
      <c r="C19" s="44"/>
      <c r="D19" s="44"/>
      <c r="E19" s="44"/>
      <c r="F19" s="44"/>
      <c r="G19" s="24">
        <f t="shared" si="0"/>
        <v>0</v>
      </c>
      <c r="H19" s="44"/>
      <c r="I19" s="103"/>
      <c r="J19" s="77"/>
      <c r="K19" s="44"/>
      <c r="L19" s="24">
        <f t="shared" si="1"/>
        <v>0</v>
      </c>
      <c r="M19" s="44"/>
      <c r="N19" s="44"/>
      <c r="O19" s="44"/>
      <c r="P19" s="44"/>
      <c r="Q19" s="25">
        <f t="shared" si="2"/>
        <v>0</v>
      </c>
      <c r="R19" s="87">
        <f t="shared" si="3"/>
        <v>0</v>
      </c>
      <c r="S19" s="44"/>
      <c r="T19" s="44"/>
      <c r="U19" s="90"/>
      <c r="V19" s="44"/>
      <c r="W19" s="25">
        <f t="shared" si="4"/>
        <v>0</v>
      </c>
      <c r="X19" s="79">
        <f aca="true" t="shared" si="7" ref="X19:X24">C19+H19+M19+S19</f>
        <v>0</v>
      </c>
      <c r="Y19" s="44">
        <f t="shared" si="5"/>
        <v>0</v>
      </c>
      <c r="Z19" s="90">
        <f t="shared" si="5"/>
        <v>0</v>
      </c>
      <c r="AA19" s="44">
        <f t="shared" si="5"/>
        <v>0</v>
      </c>
      <c r="AB19" s="88">
        <f t="shared" si="6"/>
        <v>0</v>
      </c>
      <c r="AC19" s="45"/>
    </row>
    <row r="20" spans="1:30" ht="12.75">
      <c r="A20" s="39" t="s">
        <v>26</v>
      </c>
      <c r="B20" s="27"/>
      <c r="C20" s="44"/>
      <c r="D20" s="44"/>
      <c r="E20" s="44"/>
      <c r="F20" s="44"/>
      <c r="G20" s="24">
        <f t="shared" si="0"/>
        <v>0</v>
      </c>
      <c r="H20" s="44"/>
      <c r="I20" s="64"/>
      <c r="J20" s="76"/>
      <c r="K20" s="44"/>
      <c r="L20" s="24">
        <f t="shared" si="1"/>
        <v>0</v>
      </c>
      <c r="M20" s="44"/>
      <c r="N20" s="44"/>
      <c r="O20" s="44"/>
      <c r="P20" s="44"/>
      <c r="Q20" s="25">
        <f t="shared" si="2"/>
        <v>0</v>
      </c>
      <c r="R20" s="87">
        <f>G20+L20+Q20</f>
        <v>0</v>
      </c>
      <c r="S20" s="44"/>
      <c r="T20" s="44"/>
      <c r="U20" s="90"/>
      <c r="V20" s="44"/>
      <c r="W20" s="25">
        <f t="shared" si="4"/>
        <v>0</v>
      </c>
      <c r="X20" s="79">
        <f t="shared" si="7"/>
        <v>0</v>
      </c>
      <c r="Y20" s="44">
        <f t="shared" si="5"/>
        <v>0</v>
      </c>
      <c r="Z20" s="90">
        <f t="shared" si="5"/>
        <v>0</v>
      </c>
      <c r="AA20" s="44">
        <f t="shared" si="5"/>
        <v>0</v>
      </c>
      <c r="AB20" s="88">
        <f t="shared" si="6"/>
        <v>0</v>
      </c>
      <c r="AC20" s="45"/>
      <c r="AD20" s="42"/>
    </row>
    <row r="21" spans="1:29" ht="12.75">
      <c r="A21" s="39" t="s">
        <v>27</v>
      </c>
      <c r="B21" s="41"/>
      <c r="C21" s="44"/>
      <c r="D21" s="91"/>
      <c r="E21" s="79"/>
      <c r="F21" s="79"/>
      <c r="G21" s="24">
        <f t="shared" si="0"/>
        <v>0</v>
      </c>
      <c r="H21" s="44"/>
      <c r="I21" s="104"/>
      <c r="J21" s="90"/>
      <c r="K21" s="44"/>
      <c r="L21" s="24">
        <f t="shared" si="1"/>
        <v>0</v>
      </c>
      <c r="M21" s="76"/>
      <c r="N21" s="64"/>
      <c r="O21" s="44"/>
      <c r="P21" s="90"/>
      <c r="Q21" s="25">
        <f t="shared" si="2"/>
        <v>0</v>
      </c>
      <c r="R21" s="87">
        <f t="shared" si="3"/>
        <v>0</v>
      </c>
      <c r="S21" s="44"/>
      <c r="T21" s="44"/>
      <c r="U21" s="90"/>
      <c r="V21" s="44"/>
      <c r="W21" s="25">
        <f t="shared" si="4"/>
        <v>0</v>
      </c>
      <c r="X21" s="79">
        <f t="shared" si="7"/>
        <v>0</v>
      </c>
      <c r="Y21" s="44">
        <f t="shared" si="5"/>
        <v>0</v>
      </c>
      <c r="Z21" s="90">
        <f t="shared" si="5"/>
        <v>0</v>
      </c>
      <c r="AA21" s="44">
        <f t="shared" si="5"/>
        <v>0</v>
      </c>
      <c r="AB21" s="88">
        <f t="shared" si="6"/>
        <v>0</v>
      </c>
      <c r="AC21" s="45"/>
    </row>
    <row r="22" spans="1:29" ht="12.75">
      <c r="A22" s="39" t="s">
        <v>28</v>
      </c>
      <c r="B22" s="41"/>
      <c r="C22" s="44"/>
      <c r="D22" s="79"/>
      <c r="E22" s="79"/>
      <c r="F22" s="79"/>
      <c r="G22" s="24">
        <f t="shared" si="0"/>
        <v>0</v>
      </c>
      <c r="H22" s="44"/>
      <c r="I22" s="44"/>
      <c r="J22" s="102"/>
      <c r="K22" s="44"/>
      <c r="L22" s="25">
        <f t="shared" si="1"/>
        <v>0</v>
      </c>
      <c r="M22" s="79"/>
      <c r="N22" s="79"/>
      <c r="O22" s="44"/>
      <c r="P22" s="90"/>
      <c r="Q22" s="25">
        <f t="shared" si="2"/>
        <v>0</v>
      </c>
      <c r="R22" s="87">
        <f t="shared" si="3"/>
        <v>0</v>
      </c>
      <c r="S22" s="44"/>
      <c r="T22" s="44"/>
      <c r="U22" s="90"/>
      <c r="V22" s="44"/>
      <c r="W22" s="25">
        <f t="shared" si="4"/>
        <v>0</v>
      </c>
      <c r="X22" s="79">
        <f t="shared" si="7"/>
        <v>0</v>
      </c>
      <c r="Y22" s="44">
        <f t="shared" si="5"/>
        <v>0</v>
      </c>
      <c r="Z22" s="90">
        <f t="shared" si="5"/>
        <v>0</v>
      </c>
      <c r="AA22" s="44">
        <f t="shared" si="5"/>
        <v>0</v>
      </c>
      <c r="AB22" s="88">
        <f t="shared" si="6"/>
        <v>0</v>
      </c>
      <c r="AC22" s="45"/>
    </row>
    <row r="23" spans="1:29" ht="12.75">
      <c r="A23" s="39" t="s">
        <v>29</v>
      </c>
      <c r="B23" s="41"/>
      <c r="C23" s="44"/>
      <c r="D23" s="79"/>
      <c r="E23" s="79"/>
      <c r="F23" s="79"/>
      <c r="G23" s="24">
        <f t="shared" si="0"/>
        <v>0</v>
      </c>
      <c r="H23" s="44"/>
      <c r="I23" s="44"/>
      <c r="J23" s="102"/>
      <c r="K23" s="44"/>
      <c r="L23" s="25">
        <f t="shared" si="1"/>
        <v>0</v>
      </c>
      <c r="M23" s="79"/>
      <c r="N23" s="79"/>
      <c r="O23" s="44"/>
      <c r="P23" s="90"/>
      <c r="Q23" s="25">
        <f t="shared" si="2"/>
        <v>0</v>
      </c>
      <c r="R23" s="87">
        <f t="shared" si="3"/>
        <v>0</v>
      </c>
      <c r="S23" s="44"/>
      <c r="T23" s="44"/>
      <c r="U23" s="90"/>
      <c r="V23" s="44"/>
      <c r="W23" s="25">
        <f t="shared" si="4"/>
        <v>0</v>
      </c>
      <c r="X23" s="79">
        <f t="shared" si="7"/>
        <v>0</v>
      </c>
      <c r="Y23" s="44">
        <f t="shared" si="5"/>
        <v>0</v>
      </c>
      <c r="Z23" s="90">
        <f t="shared" si="5"/>
        <v>0</v>
      </c>
      <c r="AA23" s="44">
        <f t="shared" si="5"/>
        <v>0</v>
      </c>
      <c r="AB23" s="88">
        <f t="shared" si="6"/>
        <v>0</v>
      </c>
      <c r="AC23" s="45"/>
    </row>
    <row r="24" spans="1:29" ht="12.75">
      <c r="A24" s="39" t="s">
        <v>30</v>
      </c>
      <c r="B24" s="41"/>
      <c r="C24" s="44"/>
      <c r="D24" s="79"/>
      <c r="E24" s="79"/>
      <c r="F24" s="79"/>
      <c r="G24" s="24">
        <f t="shared" si="0"/>
        <v>0</v>
      </c>
      <c r="H24" s="44"/>
      <c r="I24" s="90">
        <v>1291000.8800000001</v>
      </c>
      <c r="J24" s="79"/>
      <c r="K24" s="44"/>
      <c r="L24" s="25">
        <f t="shared" si="1"/>
        <v>1291000.8800000001</v>
      </c>
      <c r="M24" s="79"/>
      <c r="N24" s="79"/>
      <c r="O24" s="44"/>
      <c r="P24" s="90"/>
      <c r="Q24" s="25">
        <f t="shared" si="2"/>
        <v>0</v>
      </c>
      <c r="R24" s="87">
        <f t="shared" si="3"/>
        <v>1291000.8800000001</v>
      </c>
      <c r="S24" s="44"/>
      <c r="T24" s="44"/>
      <c r="U24" s="90"/>
      <c r="V24" s="44"/>
      <c r="W24" s="25">
        <f t="shared" si="4"/>
        <v>0</v>
      </c>
      <c r="X24" s="79">
        <f t="shared" si="7"/>
        <v>0</v>
      </c>
      <c r="Y24" s="44">
        <f t="shared" si="5"/>
        <v>1291000.8800000001</v>
      </c>
      <c r="Z24" s="90">
        <f t="shared" si="5"/>
        <v>0</v>
      </c>
      <c r="AA24" s="44">
        <f t="shared" si="5"/>
        <v>0</v>
      </c>
      <c r="AB24" s="88">
        <f t="shared" si="6"/>
        <v>1291000.8800000001</v>
      </c>
      <c r="AC24" s="45"/>
    </row>
    <row r="25" spans="1:30" ht="13.5" thickBot="1">
      <c r="A25" s="28"/>
      <c r="B25" s="41" t="s">
        <v>31</v>
      </c>
      <c r="C25" s="46">
        <f aca="true" t="shared" si="8" ref="C25:Q25">C17+C21+C22+C24+C20+C23</f>
        <v>0</v>
      </c>
      <c r="D25" s="92">
        <f t="shared" si="8"/>
        <v>0</v>
      </c>
      <c r="E25" s="92">
        <f t="shared" si="8"/>
        <v>0</v>
      </c>
      <c r="F25" s="92">
        <f t="shared" si="8"/>
        <v>0</v>
      </c>
      <c r="G25" s="46">
        <f t="shared" si="8"/>
        <v>0</v>
      </c>
      <c r="H25" s="46">
        <f t="shared" si="8"/>
        <v>0</v>
      </c>
      <c r="I25" s="93">
        <f t="shared" si="8"/>
        <v>1291000.8800000001</v>
      </c>
      <c r="J25" s="92">
        <f t="shared" si="8"/>
        <v>0</v>
      </c>
      <c r="K25" s="46">
        <f t="shared" si="8"/>
        <v>0</v>
      </c>
      <c r="L25" s="93">
        <f t="shared" si="8"/>
        <v>1291000.8800000001</v>
      </c>
      <c r="M25" s="92">
        <f t="shared" si="8"/>
        <v>0</v>
      </c>
      <c r="N25" s="92">
        <f t="shared" si="8"/>
        <v>0</v>
      </c>
      <c r="O25" s="46">
        <f t="shared" si="8"/>
        <v>0</v>
      </c>
      <c r="P25" s="93">
        <f t="shared" si="8"/>
        <v>0</v>
      </c>
      <c r="Q25" s="93">
        <f t="shared" si="8"/>
        <v>0</v>
      </c>
      <c r="R25" s="92">
        <f>R17+R21+R22+R24</f>
        <v>1291000.8800000001</v>
      </c>
      <c r="S25" s="46">
        <f aca="true" t="shared" si="9" ref="S25:AB25">S17+S21+S22+S24+S20+S23</f>
        <v>0</v>
      </c>
      <c r="T25" s="46">
        <f t="shared" si="9"/>
        <v>0</v>
      </c>
      <c r="U25" s="93">
        <f t="shared" si="9"/>
        <v>0</v>
      </c>
      <c r="V25" s="46">
        <f t="shared" si="9"/>
        <v>0</v>
      </c>
      <c r="W25" s="93">
        <f t="shared" si="9"/>
        <v>0</v>
      </c>
      <c r="X25" s="92">
        <f t="shared" si="9"/>
        <v>0</v>
      </c>
      <c r="Y25" s="46">
        <f t="shared" si="9"/>
        <v>1291000.8800000001</v>
      </c>
      <c r="Z25" s="93">
        <f t="shared" si="9"/>
        <v>0</v>
      </c>
      <c r="AA25" s="46">
        <f t="shared" si="9"/>
        <v>0</v>
      </c>
      <c r="AB25" s="94">
        <f t="shared" si="9"/>
        <v>1291000.8800000001</v>
      </c>
      <c r="AC25" s="45"/>
      <c r="AD25" s="42"/>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B28" s="48"/>
      <c r="C28" s="49"/>
      <c r="D28" s="49"/>
      <c r="E28" s="49"/>
      <c r="F28" s="49"/>
      <c r="G28" s="49"/>
      <c r="H28" s="30"/>
      <c r="I28" s="30"/>
      <c r="J28" s="30"/>
      <c r="K28" s="30"/>
      <c r="L28" s="31"/>
      <c r="M28" s="31"/>
      <c r="N28" s="31"/>
      <c r="O28" s="31"/>
      <c r="P28" s="31"/>
      <c r="Q28" s="31"/>
      <c r="R28" s="31"/>
      <c r="S28" s="50"/>
      <c r="T28" s="49"/>
      <c r="U28" s="49"/>
      <c r="V28" s="49"/>
      <c r="W28" s="49"/>
      <c r="X28" s="49"/>
      <c r="Y28" s="49"/>
      <c r="Z28" s="49"/>
      <c r="AA28" s="49"/>
      <c r="AB28" s="49"/>
      <c r="AC28" s="51"/>
      <c r="AD28" s="42"/>
    </row>
    <row r="29" spans="1:30" ht="25.5">
      <c r="A29" s="41"/>
      <c r="B29" s="48"/>
      <c r="C29" s="38" t="s">
        <v>59</v>
      </c>
      <c r="D29" s="38" t="s">
        <v>33</v>
      </c>
      <c r="E29" s="38" t="s">
        <v>34</v>
      </c>
      <c r="F29" s="52"/>
      <c r="G29" s="38" t="s">
        <v>35</v>
      </c>
      <c r="H29" s="30"/>
      <c r="I29" s="30"/>
      <c r="J29" s="30"/>
      <c r="K29" s="30"/>
      <c r="L29" s="38" t="s">
        <v>33</v>
      </c>
      <c r="M29" s="38"/>
      <c r="N29" s="38" t="s">
        <v>34</v>
      </c>
      <c r="O29" s="52"/>
      <c r="P29" s="38" t="s">
        <v>35</v>
      </c>
      <c r="AB29" s="49"/>
      <c r="AC29" s="51"/>
      <c r="AD29" s="42"/>
    </row>
    <row r="30" spans="1:29" ht="12.75">
      <c r="A30" s="32" t="s">
        <v>36</v>
      </c>
      <c r="B30" s="48"/>
      <c r="C30" s="30">
        <f>SUM(C31:C36)</f>
        <v>0</v>
      </c>
      <c r="D30" s="30">
        <f>SUM(D31:D36)</f>
        <v>9108983.789999992</v>
      </c>
      <c r="E30" s="30">
        <f>SUM(E31:E36)</f>
        <v>0</v>
      </c>
      <c r="F30" s="30"/>
      <c r="G30" s="30">
        <f>SUM(G31:G36)</f>
        <v>9108983.789999992</v>
      </c>
      <c r="H30" s="30"/>
      <c r="I30" s="146" t="s">
        <v>51</v>
      </c>
      <c r="J30" s="33" t="s">
        <v>37</v>
      </c>
      <c r="K30" s="30"/>
      <c r="L30" s="34">
        <f>+L34+L38+L42</f>
        <v>0</v>
      </c>
      <c r="M30" s="34"/>
      <c r="N30" s="34">
        <f>+N34+N38+N42</f>
        <v>3455000</v>
      </c>
      <c r="O30" s="34"/>
      <c r="P30" s="34">
        <f>L30+N30</f>
        <v>3455000</v>
      </c>
      <c r="AB30" s="50"/>
      <c r="AC30" s="51"/>
    </row>
    <row r="31" spans="1:29" ht="12.75">
      <c r="A31" s="35"/>
      <c r="B31" s="32" t="s">
        <v>38</v>
      </c>
      <c r="C31" s="34"/>
      <c r="D31" s="34"/>
      <c r="E31" s="30"/>
      <c r="F31" s="30"/>
      <c r="G31" s="31">
        <f>C31+E31+D31</f>
        <v>0</v>
      </c>
      <c r="H31" s="30"/>
      <c r="I31" s="146"/>
      <c r="J31" s="50" t="s">
        <v>39</v>
      </c>
      <c r="K31" s="30"/>
      <c r="L31" s="53">
        <f>+L35+L39+L43</f>
        <v>0</v>
      </c>
      <c r="M31" s="53"/>
      <c r="N31" s="53">
        <f>+N35+N39+N43</f>
        <v>1291000.8800000001</v>
      </c>
      <c r="O31" s="53"/>
      <c r="P31" s="54">
        <f>L31+N31</f>
        <v>1291000.8800000001</v>
      </c>
      <c r="AB31" s="50"/>
      <c r="AC31" s="51"/>
    </row>
    <row r="32" spans="1:29" ht="13.5" thickBot="1">
      <c r="A32" s="35"/>
      <c r="B32" s="32" t="s">
        <v>63</v>
      </c>
      <c r="C32" s="100"/>
      <c r="D32" s="30">
        <v>9108983.789999992</v>
      </c>
      <c r="E32" s="30"/>
      <c r="F32" s="30"/>
      <c r="G32" s="31">
        <f aca="true" t="shared" si="10" ref="G32:G38">C32+E32+D32</f>
        <v>9108983.789999992</v>
      </c>
      <c r="H32" s="30"/>
      <c r="I32" s="146"/>
      <c r="J32" s="50" t="s">
        <v>40</v>
      </c>
      <c r="K32" s="30"/>
      <c r="L32" s="55">
        <f>L30-L31</f>
        <v>0</v>
      </c>
      <c r="M32" s="53"/>
      <c r="N32" s="55">
        <f>N30-N31</f>
        <v>2163999.12</v>
      </c>
      <c r="O32" s="53"/>
      <c r="P32" s="56">
        <f>P30-P31</f>
        <v>2163999.12</v>
      </c>
      <c r="AB32" s="50"/>
      <c r="AC32" s="51"/>
    </row>
    <row r="33" spans="1:30" ht="13.5" thickTop="1">
      <c r="A33" s="35"/>
      <c r="B33" s="32" t="s">
        <v>41</v>
      </c>
      <c r="C33" s="30"/>
      <c r="D33" s="30"/>
      <c r="E33" s="30">
        <f>+AB21</f>
        <v>0</v>
      </c>
      <c r="F33" s="30"/>
      <c r="G33" s="31">
        <f t="shared" si="10"/>
        <v>0</v>
      </c>
      <c r="H33" s="30"/>
      <c r="I33" s="57"/>
      <c r="J33" s="50"/>
      <c r="K33" s="30"/>
      <c r="L33" s="50"/>
      <c r="M33" s="50"/>
      <c r="N33" s="50"/>
      <c r="O33" s="50"/>
      <c r="P33" s="50"/>
      <c r="R33" s="58" t="s">
        <v>57</v>
      </c>
      <c r="X33" s="58" t="s">
        <v>58</v>
      </c>
      <c r="AB33" s="50"/>
      <c r="AC33" s="51"/>
      <c r="AD33" s="42"/>
    </row>
    <row r="34" spans="1:30" ht="15" customHeight="1">
      <c r="A34" s="35"/>
      <c r="B34" s="32" t="s">
        <v>42</v>
      </c>
      <c r="C34" s="30"/>
      <c r="D34" s="30"/>
      <c r="E34" s="30"/>
      <c r="F34" s="30"/>
      <c r="G34" s="31">
        <f t="shared" si="10"/>
        <v>0</v>
      </c>
      <c r="H34" s="30"/>
      <c r="I34" s="146" t="s">
        <v>52</v>
      </c>
      <c r="J34" s="33" t="s">
        <v>37</v>
      </c>
      <c r="K34" s="30"/>
      <c r="L34" s="34"/>
      <c r="M34" s="34"/>
      <c r="N34" s="34">
        <f>1995*1000</f>
        <v>1995000</v>
      </c>
      <c r="O34" s="34"/>
      <c r="P34" s="34">
        <f>L34+N34</f>
        <v>1995000</v>
      </c>
      <c r="AB34" s="50"/>
      <c r="AC34" s="51"/>
      <c r="AD34" s="42"/>
    </row>
    <row r="35" spans="1:30" ht="12.75">
      <c r="A35" s="35"/>
      <c r="B35" s="32" t="s">
        <v>43</v>
      </c>
      <c r="C35" s="30"/>
      <c r="D35" s="30"/>
      <c r="E35" s="30"/>
      <c r="F35" s="30"/>
      <c r="G35" s="31">
        <f t="shared" si="10"/>
        <v>0</v>
      </c>
      <c r="H35" s="30"/>
      <c r="I35" s="146"/>
      <c r="J35" s="50" t="s">
        <v>39</v>
      </c>
      <c r="K35" s="30"/>
      <c r="L35" s="53"/>
      <c r="M35" s="53"/>
      <c r="N35" s="53">
        <f>+G25</f>
        <v>0</v>
      </c>
      <c r="O35" s="53"/>
      <c r="P35" s="54">
        <f>L35+N35</f>
        <v>0</v>
      </c>
      <c r="AB35" s="50"/>
      <c r="AC35" s="51"/>
      <c r="AD35" s="42">
        <v>17717482.649</v>
      </c>
    </row>
    <row r="36" spans="1:30" ht="13.5" thickBot="1">
      <c r="A36" s="35"/>
      <c r="B36" s="32" t="s">
        <v>44</v>
      </c>
      <c r="C36" s="30"/>
      <c r="D36" s="30"/>
      <c r="E36" s="30"/>
      <c r="F36" s="30"/>
      <c r="G36" s="31">
        <f t="shared" si="10"/>
        <v>0</v>
      </c>
      <c r="H36" s="30"/>
      <c r="I36" s="146"/>
      <c r="J36" s="50" t="s">
        <v>40</v>
      </c>
      <c r="K36" s="30"/>
      <c r="L36" s="55">
        <f>L34-L35</f>
        <v>0</v>
      </c>
      <c r="M36" s="53"/>
      <c r="N36" s="55">
        <f>N34-N35</f>
        <v>1995000</v>
      </c>
      <c r="O36" s="53"/>
      <c r="P36" s="56">
        <f>P34-P35</f>
        <v>1995000</v>
      </c>
      <c r="AB36" s="50"/>
      <c r="AC36" s="51"/>
      <c r="AD36" s="42">
        <f>AD35-P35</f>
        <v>17717482.649</v>
      </c>
    </row>
    <row r="37" spans="1:30" ht="13.5" thickTop="1">
      <c r="A37" s="36" t="s">
        <v>45</v>
      </c>
      <c r="B37" s="32"/>
      <c r="C37" s="30"/>
      <c r="D37" s="30"/>
      <c r="E37" s="30"/>
      <c r="F37" s="30"/>
      <c r="G37" s="31">
        <f t="shared" si="10"/>
        <v>0</v>
      </c>
      <c r="H37" s="30"/>
      <c r="I37" s="57"/>
      <c r="J37" s="50"/>
      <c r="K37" s="30"/>
      <c r="L37" s="50"/>
      <c r="M37" s="50"/>
      <c r="N37" s="50"/>
      <c r="O37" s="50"/>
      <c r="P37" s="50"/>
      <c r="R37" s="67" t="s">
        <v>71</v>
      </c>
      <c r="S37" s="59"/>
      <c r="T37" s="59"/>
      <c r="U37" s="59"/>
      <c r="X37" s="68" t="s">
        <v>75</v>
      </c>
      <c r="Y37" s="59"/>
      <c r="Z37" s="59"/>
      <c r="AA37" s="59"/>
      <c r="AB37" s="50"/>
      <c r="AC37" s="51"/>
      <c r="AD37" s="42"/>
    </row>
    <row r="38" spans="1:30" ht="15" customHeight="1">
      <c r="A38" s="36" t="s">
        <v>46</v>
      </c>
      <c r="B38" s="32"/>
      <c r="C38" s="30"/>
      <c r="D38" s="30"/>
      <c r="E38" s="30"/>
      <c r="F38" s="30"/>
      <c r="G38" s="31">
        <f t="shared" si="10"/>
        <v>0</v>
      </c>
      <c r="H38" s="30"/>
      <c r="I38" s="146" t="s">
        <v>53</v>
      </c>
      <c r="J38" s="33" t="s">
        <v>37</v>
      </c>
      <c r="K38" s="30"/>
      <c r="L38" s="34"/>
      <c r="M38" s="34"/>
      <c r="N38" s="34">
        <f>1460*1000</f>
        <v>1460000</v>
      </c>
      <c r="O38" s="34"/>
      <c r="P38" s="34">
        <f>L38+N38</f>
        <v>1460000</v>
      </c>
      <c r="R38" s="66" t="s">
        <v>76</v>
      </c>
      <c r="S38" s="66"/>
      <c r="T38" s="59"/>
      <c r="U38" s="59"/>
      <c r="X38" s="66" t="s">
        <v>78</v>
      </c>
      <c r="Y38" s="66"/>
      <c r="Z38" s="59"/>
      <c r="AA38" s="59"/>
      <c r="AB38" s="50"/>
      <c r="AC38" s="51"/>
      <c r="AD38" s="42"/>
    </row>
    <row r="39" spans="2:30" ht="12.75">
      <c r="B39" s="36" t="s">
        <v>61</v>
      </c>
      <c r="C39" s="30"/>
      <c r="D39" s="30"/>
      <c r="E39" s="30"/>
      <c r="F39" s="30"/>
      <c r="G39" s="31">
        <f>C39+E39+D39</f>
        <v>0</v>
      </c>
      <c r="H39" s="30"/>
      <c r="I39" s="146"/>
      <c r="J39" s="50" t="s">
        <v>39</v>
      </c>
      <c r="K39" s="30"/>
      <c r="L39" s="53"/>
      <c r="M39" s="53"/>
      <c r="N39" s="53">
        <f>+Q25</f>
        <v>0</v>
      </c>
      <c r="O39" s="53"/>
      <c r="P39" s="54">
        <f>L39+N39</f>
        <v>0</v>
      </c>
      <c r="R39" s="59" t="s">
        <v>79</v>
      </c>
      <c r="S39" s="59"/>
      <c r="T39" s="59"/>
      <c r="U39" s="59"/>
      <c r="X39" s="42" t="s">
        <v>77</v>
      </c>
      <c r="AB39" s="50"/>
      <c r="AC39" s="51"/>
      <c r="AD39" s="42">
        <v>5215028.54</v>
      </c>
    </row>
    <row r="40" spans="2:30" ht="13.5" thickBot="1">
      <c r="B40" s="36" t="s">
        <v>62</v>
      </c>
      <c r="C40" s="30"/>
      <c r="D40" s="30"/>
      <c r="E40" s="30"/>
      <c r="F40" s="30"/>
      <c r="G40" s="31">
        <f>C40+E40+D40</f>
        <v>0</v>
      </c>
      <c r="H40" s="30"/>
      <c r="I40" s="146"/>
      <c r="J40" s="50" t="s">
        <v>40</v>
      </c>
      <c r="K40" s="30"/>
      <c r="L40" s="55">
        <f>L38-L39</f>
        <v>0</v>
      </c>
      <c r="M40" s="53"/>
      <c r="N40" s="55">
        <f>N38-N39</f>
        <v>1460000</v>
      </c>
      <c r="O40" s="53"/>
      <c r="P40" s="56">
        <f>P38-P39</f>
        <v>1460000</v>
      </c>
      <c r="R40" s="59"/>
      <c r="S40" s="59"/>
      <c r="T40" s="59"/>
      <c r="U40" s="59"/>
      <c r="AB40" s="50"/>
      <c r="AC40" s="51"/>
      <c r="AD40" s="42">
        <f>AD39-P39</f>
        <v>5215028.54</v>
      </c>
    </row>
    <row r="41" spans="1:30" ht="13.5" thickTop="1">
      <c r="A41" s="32" t="s">
        <v>47</v>
      </c>
      <c r="B41" s="32"/>
      <c r="C41" s="30">
        <f>C30-C37+C38-C39+C40</f>
        <v>0</v>
      </c>
      <c r="D41" s="30">
        <f>D30-D37+D38-D39+D40</f>
        <v>9108983.789999992</v>
      </c>
      <c r="E41" s="30">
        <f>E30-E37+E38-E39+E40</f>
        <v>0</v>
      </c>
      <c r="F41" s="30"/>
      <c r="G41" s="30">
        <f>G30-G37+G38-G39+G40</f>
        <v>9108983.789999992</v>
      </c>
      <c r="H41" s="30"/>
      <c r="I41" s="57"/>
      <c r="J41" s="50"/>
      <c r="K41" s="30"/>
      <c r="L41" s="50"/>
      <c r="M41" s="50"/>
      <c r="N41" s="50"/>
      <c r="O41" s="50"/>
      <c r="P41" s="50"/>
      <c r="R41" s="59"/>
      <c r="S41" s="59"/>
      <c r="T41" s="59"/>
      <c r="U41" s="59"/>
      <c r="AB41" s="50"/>
      <c r="AC41" s="51"/>
      <c r="AD41" s="42"/>
    </row>
    <row r="42" spans="1:30" ht="12.75">
      <c r="A42" s="36" t="s">
        <v>50</v>
      </c>
      <c r="B42" s="32"/>
      <c r="C42" s="30"/>
      <c r="D42" s="30"/>
      <c r="E42" s="30"/>
      <c r="F42" s="30"/>
      <c r="G42" s="31">
        <f>C42+E42+D42</f>
        <v>0</v>
      </c>
      <c r="H42" s="30"/>
      <c r="I42" s="146" t="s">
        <v>54</v>
      </c>
      <c r="J42" s="33" t="s">
        <v>37</v>
      </c>
      <c r="K42" s="30"/>
      <c r="L42" s="34"/>
      <c r="M42" s="34"/>
      <c r="N42" s="34">
        <v>0</v>
      </c>
      <c r="O42" s="34"/>
      <c r="P42" s="34">
        <f>L42+N42</f>
        <v>0</v>
      </c>
      <c r="R42" s="59"/>
      <c r="S42" s="59"/>
      <c r="T42" s="59"/>
      <c r="U42" s="59"/>
      <c r="AB42" s="50"/>
      <c r="AC42" s="51"/>
      <c r="AD42" s="42"/>
    </row>
    <row r="43" spans="1:30" ht="12.75">
      <c r="A43" s="35"/>
      <c r="B43" s="32" t="s">
        <v>48</v>
      </c>
      <c r="C43" s="30"/>
      <c r="D43" s="78"/>
      <c r="E43" s="30">
        <f>AB25</f>
        <v>1291000.8800000001</v>
      </c>
      <c r="F43" s="30"/>
      <c r="G43" s="31">
        <f>C43+E43+D43</f>
        <v>1291000.8800000001</v>
      </c>
      <c r="H43" s="17"/>
      <c r="I43" s="146"/>
      <c r="J43" s="50" t="s">
        <v>39</v>
      </c>
      <c r="K43" s="17"/>
      <c r="L43" s="53"/>
      <c r="M43" s="53"/>
      <c r="N43" s="53">
        <f>+L25</f>
        <v>1291000.8800000001</v>
      </c>
      <c r="O43" s="53"/>
      <c r="P43" s="54">
        <f>L43+N43</f>
        <v>1291000.8800000001</v>
      </c>
      <c r="AB43" s="59"/>
      <c r="AC43" s="60"/>
      <c r="AD43" s="42"/>
    </row>
    <row r="44" spans="1:30" ht="13.5" thickBot="1">
      <c r="A44" s="36" t="s">
        <v>49</v>
      </c>
      <c r="B44" s="29"/>
      <c r="C44" s="37">
        <f>C41-C42-C43</f>
        <v>0</v>
      </c>
      <c r="D44" s="37">
        <f>D41-D42-D43</f>
        <v>9108983.789999992</v>
      </c>
      <c r="E44" s="37">
        <f>E41-E42-E43</f>
        <v>-1291000.8800000001</v>
      </c>
      <c r="F44" s="30"/>
      <c r="G44" s="37">
        <f>G41-G42-G43</f>
        <v>7817982.909999992</v>
      </c>
      <c r="H44" s="17"/>
      <c r="I44" s="146"/>
      <c r="J44" s="50" t="s">
        <v>40</v>
      </c>
      <c r="K44" s="17"/>
      <c r="L44" s="55">
        <f>L42-L43</f>
        <v>0</v>
      </c>
      <c r="M44" s="53"/>
      <c r="N44" s="55">
        <f>N42-N43</f>
        <v>-1291000.8800000001</v>
      </c>
      <c r="O44" s="53"/>
      <c r="P44" s="56">
        <f>P42-P43</f>
        <v>-1291000.8800000001</v>
      </c>
      <c r="AB44" s="59"/>
      <c r="AC44" s="60"/>
      <c r="AD44" s="42"/>
    </row>
    <row r="45" spans="1:30" ht="13.5" thickTop="1">
      <c r="A45" s="19"/>
      <c r="B45" s="20"/>
      <c r="C45" s="17"/>
      <c r="D45" s="17"/>
      <c r="E45" s="17"/>
      <c r="F45" s="17"/>
      <c r="AD45" s="42"/>
    </row>
    <row r="46" spans="1:7" ht="12.75">
      <c r="A46" s="19"/>
      <c r="B46" s="16" t="s">
        <v>60</v>
      </c>
      <c r="C46" s="17"/>
      <c r="D46" s="17"/>
      <c r="E46" s="17"/>
      <c r="F46" s="17"/>
      <c r="G46" s="18"/>
    </row>
    <row r="47" ht="12.75">
      <c r="B47" s="61" t="s">
        <v>64</v>
      </c>
    </row>
    <row r="48" ht="12.75">
      <c r="B48" s="62" t="s">
        <v>68</v>
      </c>
    </row>
    <row r="49" ht="12.75">
      <c r="B49" s="62" t="s">
        <v>67</v>
      </c>
    </row>
    <row r="50" ht="12.75">
      <c r="B50" s="62" t="s">
        <v>70</v>
      </c>
    </row>
    <row r="51" ht="12.75">
      <c r="B51" s="62" t="s">
        <v>65</v>
      </c>
    </row>
    <row r="52" ht="12.75">
      <c r="B52" s="62" t="s">
        <v>66</v>
      </c>
    </row>
    <row r="53" ht="12.75">
      <c r="B53" s="62" t="s">
        <v>69</v>
      </c>
    </row>
    <row r="54" ht="12.75">
      <c r="B54" s="61"/>
    </row>
    <row r="57" ht="12.75">
      <c r="G57" s="18"/>
    </row>
    <row r="61" ht="12.75">
      <c r="G61" s="42">
        <v>1291000.8800000001</v>
      </c>
    </row>
    <row r="62" ht="12.75">
      <c r="G62" s="42">
        <f>G43-G61</f>
        <v>0</v>
      </c>
    </row>
  </sheetData>
  <sheetProtection/>
  <mergeCells count="26">
    <mergeCell ref="A2:AC2"/>
    <mergeCell ref="A3:AC3"/>
    <mergeCell ref="A4:AC4"/>
    <mergeCell ref="A12:B14"/>
    <mergeCell ref="C12:G13"/>
    <mergeCell ref="H12:Q12"/>
    <mergeCell ref="R12:R14"/>
    <mergeCell ref="S12:W13"/>
    <mergeCell ref="X12:AB13"/>
    <mergeCell ref="AC12:AC14"/>
    <mergeCell ref="A16:B16"/>
    <mergeCell ref="A17:B17"/>
    <mergeCell ref="A18:B18"/>
    <mergeCell ref="A26:B26"/>
    <mergeCell ref="H13:L13"/>
    <mergeCell ref="M13:Q13"/>
    <mergeCell ref="A15:B15"/>
    <mergeCell ref="C15:G15"/>
    <mergeCell ref="H15:L15"/>
    <mergeCell ref="M15:Q15"/>
    <mergeCell ref="I30:I32"/>
    <mergeCell ref="I34:I36"/>
    <mergeCell ref="I38:I40"/>
    <mergeCell ref="I42:I44"/>
    <mergeCell ref="S15:W15"/>
    <mergeCell ref="X15:AB15"/>
  </mergeCells>
  <printOptions horizontalCentered="1"/>
  <pageMargins left="0.159448818897638" right="0.159448818897638" top="0.76" bottom="0.21259842519685" header="0.5" footer="0.5"/>
  <pageSetup fitToHeight="0" fitToWidth="1" orientation="landscape" paperSize="204" scale="66" r:id="rId1"/>
</worksheet>
</file>

<file path=xl/worksheets/sheet8.xml><?xml version="1.0" encoding="utf-8"?>
<worksheet xmlns="http://schemas.openxmlformats.org/spreadsheetml/2006/main" xmlns:r="http://schemas.openxmlformats.org/officeDocument/2006/relationships">
  <sheetPr>
    <pageSetUpPr fitToPage="1"/>
  </sheetPr>
  <dimension ref="A1:AD62"/>
  <sheetViews>
    <sheetView zoomScale="85" zoomScaleNormal="85" zoomScalePageLayoutView="0" workbookViewId="0" topLeftCell="A1">
      <selection activeCell="D18" sqref="D18"/>
    </sheetView>
  </sheetViews>
  <sheetFormatPr defaultColWidth="11.00390625" defaultRowHeight="15.75"/>
  <cols>
    <col min="1" max="1" width="3.50390625" style="48" customWidth="1"/>
    <col min="2" max="2" width="34.375" style="48" customWidth="1"/>
    <col min="3" max="3" width="12.625" style="49" customWidth="1"/>
    <col min="4" max="4" width="14.50390625" style="49" customWidth="1"/>
    <col min="5" max="5" width="15.125" style="49" customWidth="1"/>
    <col min="6" max="6" width="9.00390625" style="49" bestFit="1" customWidth="1"/>
    <col min="7" max="7" width="12.00390625" style="49" customWidth="1"/>
    <col min="8" max="8" width="4.125" style="49" bestFit="1" customWidth="1"/>
    <col min="9" max="9" width="10.75390625" style="49" customWidth="1"/>
    <col min="10" max="10" width="10.375" style="49" customWidth="1"/>
    <col min="11" max="11" width="11.375" style="49" customWidth="1"/>
    <col min="12" max="12" width="12.00390625" style="49" customWidth="1"/>
    <col min="13" max="13" width="7.625" style="49" customWidth="1"/>
    <col min="14" max="14" width="11.875" style="49" customWidth="1"/>
    <col min="15" max="15" width="8.50390625" style="49" customWidth="1"/>
    <col min="16" max="16" width="12.375" style="49" customWidth="1"/>
    <col min="17" max="17" width="13.50390625" style="49" customWidth="1"/>
    <col min="18" max="18" width="13.375" style="49" customWidth="1"/>
    <col min="19" max="19" width="4.125" style="49" bestFit="1" customWidth="1"/>
    <col min="20" max="20" width="5.75390625" style="49" bestFit="1" customWidth="1"/>
    <col min="21" max="21" width="5.375" style="49" bestFit="1" customWidth="1"/>
    <col min="22" max="22" width="4.125" style="49" bestFit="1" customWidth="1"/>
    <col min="23" max="23" width="6.50390625" style="49" bestFit="1" customWidth="1"/>
    <col min="24" max="26" width="10.875" style="49" customWidth="1"/>
    <col min="27" max="27" width="9.00390625" style="49" bestFit="1" customWidth="1"/>
    <col min="28" max="28" width="10.875" style="49" customWidth="1"/>
    <col min="29" max="29" width="0.5" style="48" customWidth="1"/>
    <col min="30" max="16384" width="11.00390625" style="48" customWidth="1"/>
  </cols>
  <sheetData>
    <row r="1" ht="15">
      <c r="AB1" s="105" t="s">
        <v>74</v>
      </c>
    </row>
    <row r="2" spans="1:29" ht="12.75">
      <c r="A2" s="192" t="s">
        <v>80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row>
    <row r="3" spans="1:29" ht="12.75">
      <c r="A3" s="192" t="s">
        <v>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row>
    <row r="4" spans="1:29" ht="12.75">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row>
    <row r="5" spans="1:23" ht="12.75">
      <c r="A5" s="106"/>
      <c r="B5" s="106"/>
      <c r="C5" s="107"/>
      <c r="D5" s="107"/>
      <c r="E5" s="65"/>
      <c r="F5" s="107"/>
      <c r="G5" s="107"/>
      <c r="H5" s="108"/>
      <c r="I5" s="108"/>
      <c r="J5" s="108"/>
      <c r="K5" s="109"/>
      <c r="L5" s="109"/>
      <c r="M5" s="109"/>
      <c r="N5" s="109"/>
      <c r="O5" s="109"/>
      <c r="P5" s="109"/>
      <c r="Q5" s="109"/>
      <c r="R5" s="109"/>
      <c r="S5" s="109"/>
      <c r="T5" s="108"/>
      <c r="U5" s="108"/>
      <c r="V5" s="108"/>
      <c r="W5" s="108"/>
    </row>
    <row r="6" spans="1:28" s="114" customFormat="1" ht="15.75">
      <c r="A6" s="110" t="s">
        <v>0</v>
      </c>
      <c r="B6" s="111"/>
      <c r="C6" s="112"/>
      <c r="D6" s="112"/>
      <c r="E6" s="112"/>
      <c r="F6" s="112"/>
      <c r="G6" s="112"/>
      <c r="H6" s="112"/>
      <c r="I6" s="112"/>
      <c r="J6" s="112"/>
      <c r="K6" s="113"/>
      <c r="L6" s="113"/>
      <c r="M6" s="113"/>
      <c r="N6" s="113"/>
      <c r="O6" s="113"/>
      <c r="P6" s="113"/>
      <c r="Q6" s="113"/>
      <c r="R6" s="113"/>
      <c r="S6" s="113"/>
      <c r="T6" s="112"/>
      <c r="U6" s="112"/>
      <c r="V6" s="112"/>
      <c r="W6" s="112"/>
      <c r="X6" s="112"/>
      <c r="Y6" s="112"/>
      <c r="Z6" s="112"/>
      <c r="AA6" s="112"/>
      <c r="AB6" s="112"/>
    </row>
    <row r="7" spans="1:28" s="114" customFormat="1" ht="15.75">
      <c r="A7" s="110" t="s">
        <v>1</v>
      </c>
      <c r="B7" s="111"/>
      <c r="C7" s="112"/>
      <c r="D7" s="112"/>
      <c r="E7" s="74"/>
      <c r="F7" s="112"/>
      <c r="G7" s="74"/>
      <c r="H7" s="112"/>
      <c r="I7" s="112"/>
      <c r="J7" s="112"/>
      <c r="K7" s="112"/>
      <c r="L7" s="112"/>
      <c r="M7" s="112"/>
      <c r="N7" s="112"/>
      <c r="O7" s="112"/>
      <c r="P7" s="112"/>
      <c r="Q7" s="112"/>
      <c r="R7" s="112"/>
      <c r="S7" s="112"/>
      <c r="T7" s="112"/>
      <c r="U7" s="112"/>
      <c r="V7" s="112"/>
      <c r="W7" s="112"/>
      <c r="X7" s="112"/>
      <c r="Y7" s="112"/>
      <c r="Z7" s="112"/>
      <c r="AA7" s="112"/>
      <c r="AB7" s="112"/>
    </row>
    <row r="8" spans="1:28" s="114" customFormat="1" ht="15.75">
      <c r="A8" s="110" t="s">
        <v>2</v>
      </c>
      <c r="B8" s="111"/>
      <c r="C8" s="112"/>
      <c r="D8" s="112"/>
      <c r="E8" s="112"/>
      <c r="F8" s="112"/>
      <c r="G8" s="74"/>
      <c r="H8" s="112"/>
      <c r="I8" s="112"/>
      <c r="J8" s="112"/>
      <c r="K8" s="112"/>
      <c r="L8" s="112"/>
      <c r="M8" s="112"/>
      <c r="N8" s="112"/>
      <c r="O8" s="112"/>
      <c r="P8" s="112"/>
      <c r="Q8" s="112"/>
      <c r="R8" s="112"/>
      <c r="S8" s="112"/>
      <c r="T8" s="112"/>
      <c r="U8" s="112"/>
      <c r="V8" s="112"/>
      <c r="W8" s="112"/>
      <c r="X8" s="112"/>
      <c r="Y8" s="112"/>
      <c r="Z8" s="112"/>
      <c r="AA8" s="112"/>
      <c r="AB8" s="112"/>
    </row>
    <row r="9" spans="1:28" s="114" customFormat="1" ht="15.75">
      <c r="A9" s="110" t="s">
        <v>72</v>
      </c>
      <c r="B9" s="111"/>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row>
    <row r="10" spans="1:2" s="114" customFormat="1" ht="15.75">
      <c r="A10" s="110" t="s">
        <v>73</v>
      </c>
      <c r="B10" s="111"/>
    </row>
    <row r="11" spans="1:2" ht="13.5" thickBot="1">
      <c r="A11" s="115"/>
      <c r="B11" s="116"/>
    </row>
    <row r="12" spans="1:29" ht="12.75">
      <c r="A12" s="193" t="s">
        <v>3</v>
      </c>
      <c r="B12" s="194"/>
      <c r="C12" s="199" t="s">
        <v>4</v>
      </c>
      <c r="D12" s="200"/>
      <c r="E12" s="200"/>
      <c r="F12" s="200"/>
      <c r="G12" s="201"/>
      <c r="H12" s="205" t="s">
        <v>5</v>
      </c>
      <c r="I12" s="206"/>
      <c r="J12" s="206"/>
      <c r="K12" s="206"/>
      <c r="L12" s="206"/>
      <c r="M12" s="206"/>
      <c r="N12" s="206"/>
      <c r="O12" s="206"/>
      <c r="P12" s="206"/>
      <c r="Q12" s="207"/>
      <c r="R12" s="208" t="s">
        <v>6</v>
      </c>
      <c r="S12" s="199" t="s">
        <v>7</v>
      </c>
      <c r="T12" s="200"/>
      <c r="U12" s="200"/>
      <c r="V12" s="200"/>
      <c r="W12" s="200"/>
      <c r="X12" s="199" t="s">
        <v>8</v>
      </c>
      <c r="Y12" s="200"/>
      <c r="Z12" s="200"/>
      <c r="AA12" s="200"/>
      <c r="AB12" s="201"/>
      <c r="AC12" s="214" t="s">
        <v>9</v>
      </c>
    </row>
    <row r="13" spans="1:29" ht="12.75">
      <c r="A13" s="195"/>
      <c r="B13" s="196"/>
      <c r="C13" s="202"/>
      <c r="D13" s="203"/>
      <c r="E13" s="203"/>
      <c r="F13" s="203"/>
      <c r="G13" s="204"/>
      <c r="H13" s="189" t="s">
        <v>56</v>
      </c>
      <c r="I13" s="190"/>
      <c r="J13" s="190"/>
      <c r="K13" s="190"/>
      <c r="L13" s="191"/>
      <c r="M13" s="189" t="s">
        <v>55</v>
      </c>
      <c r="N13" s="190"/>
      <c r="O13" s="190"/>
      <c r="P13" s="190"/>
      <c r="Q13" s="191"/>
      <c r="R13" s="209"/>
      <c r="S13" s="211"/>
      <c r="T13" s="212"/>
      <c r="U13" s="212"/>
      <c r="V13" s="212"/>
      <c r="W13" s="212"/>
      <c r="X13" s="211"/>
      <c r="Y13" s="212"/>
      <c r="Z13" s="212"/>
      <c r="AA13" s="212"/>
      <c r="AB13" s="213"/>
      <c r="AC13" s="215"/>
    </row>
    <row r="14" spans="1:29" ht="13.5" thickBot="1">
      <c r="A14" s="197"/>
      <c r="B14" s="198"/>
      <c r="C14" s="117" t="s">
        <v>10</v>
      </c>
      <c r="D14" s="118" t="s">
        <v>11</v>
      </c>
      <c r="E14" s="118" t="s">
        <v>12</v>
      </c>
      <c r="F14" s="118" t="s">
        <v>13</v>
      </c>
      <c r="G14" s="119" t="s">
        <v>14</v>
      </c>
      <c r="H14" s="120" t="s">
        <v>10</v>
      </c>
      <c r="I14" s="121" t="s">
        <v>11</v>
      </c>
      <c r="J14" s="122" t="s">
        <v>12</v>
      </c>
      <c r="K14" s="121" t="s">
        <v>13</v>
      </c>
      <c r="L14" s="123" t="s">
        <v>14</v>
      </c>
      <c r="M14" s="120" t="s">
        <v>10</v>
      </c>
      <c r="N14" s="121" t="s">
        <v>11</v>
      </c>
      <c r="O14" s="122" t="s">
        <v>12</v>
      </c>
      <c r="P14" s="121" t="s">
        <v>13</v>
      </c>
      <c r="Q14" s="123" t="s">
        <v>14</v>
      </c>
      <c r="R14" s="210"/>
      <c r="S14" s="120" t="s">
        <v>10</v>
      </c>
      <c r="T14" s="121" t="s">
        <v>11</v>
      </c>
      <c r="U14" s="121" t="s">
        <v>12</v>
      </c>
      <c r="V14" s="121" t="s">
        <v>13</v>
      </c>
      <c r="W14" s="124" t="s">
        <v>14</v>
      </c>
      <c r="X14" s="125" t="s">
        <v>10</v>
      </c>
      <c r="Y14" s="122" t="s">
        <v>11</v>
      </c>
      <c r="Z14" s="122" t="s">
        <v>12</v>
      </c>
      <c r="AA14" s="122" t="s">
        <v>13</v>
      </c>
      <c r="AB14" s="126" t="s">
        <v>14</v>
      </c>
      <c r="AC14" s="215"/>
    </row>
    <row r="15" spans="1:29" ht="13.5" thickBot="1">
      <c r="A15" s="163" t="s">
        <v>15</v>
      </c>
      <c r="B15" s="164"/>
      <c r="C15" s="150" t="s">
        <v>16</v>
      </c>
      <c r="D15" s="148"/>
      <c r="E15" s="148"/>
      <c r="F15" s="148"/>
      <c r="G15" s="151"/>
      <c r="H15" s="147" t="s">
        <v>17</v>
      </c>
      <c r="I15" s="148"/>
      <c r="J15" s="148"/>
      <c r="K15" s="148"/>
      <c r="L15" s="151"/>
      <c r="M15" s="147" t="s">
        <v>18</v>
      </c>
      <c r="N15" s="148"/>
      <c r="O15" s="148"/>
      <c r="P15" s="148"/>
      <c r="Q15" s="151"/>
      <c r="R15" s="81" t="s">
        <v>19</v>
      </c>
      <c r="S15" s="147" t="s">
        <v>20</v>
      </c>
      <c r="T15" s="148"/>
      <c r="U15" s="148"/>
      <c r="V15" s="148"/>
      <c r="W15" s="149"/>
      <c r="X15" s="150" t="s">
        <v>21</v>
      </c>
      <c r="Y15" s="148"/>
      <c r="Z15" s="148"/>
      <c r="AA15" s="148"/>
      <c r="AB15" s="151"/>
      <c r="AC15" s="21" t="s">
        <v>22</v>
      </c>
    </row>
    <row r="16" spans="1:29" ht="12.75">
      <c r="A16" s="152"/>
      <c r="B16" s="153"/>
      <c r="C16" s="80"/>
      <c r="D16" s="82"/>
      <c r="E16" s="82"/>
      <c r="F16" s="82"/>
      <c r="G16" s="80"/>
      <c r="H16" s="80"/>
      <c r="I16" s="83"/>
      <c r="J16" s="82"/>
      <c r="K16" s="80"/>
      <c r="L16" s="83"/>
      <c r="M16" s="82"/>
      <c r="N16" s="82"/>
      <c r="O16" s="80"/>
      <c r="P16" s="83"/>
      <c r="Q16" s="83"/>
      <c r="R16" s="82"/>
      <c r="S16" s="80"/>
      <c r="T16" s="80"/>
      <c r="U16" s="83"/>
      <c r="V16" s="80"/>
      <c r="W16" s="83"/>
      <c r="X16" s="82"/>
      <c r="Y16" s="80"/>
      <c r="Z16" s="83"/>
      <c r="AA16" s="80"/>
      <c r="AB16" s="84"/>
      <c r="AC16" s="22"/>
    </row>
    <row r="17" spans="1:29" ht="12.75">
      <c r="A17" s="154" t="s">
        <v>23</v>
      </c>
      <c r="B17" s="155"/>
      <c r="C17" s="23">
        <v>0</v>
      </c>
      <c r="D17" s="85">
        <v>640558.94</v>
      </c>
      <c r="E17" s="85">
        <v>0</v>
      </c>
      <c r="F17" s="85">
        <v>91307.20000000001</v>
      </c>
      <c r="G17" s="24">
        <v>731866.1399999999</v>
      </c>
      <c r="H17" s="23">
        <v>0</v>
      </c>
      <c r="I17" s="23">
        <v>0</v>
      </c>
      <c r="J17" s="34">
        <v>0</v>
      </c>
      <c r="K17" s="23">
        <v>0</v>
      </c>
      <c r="L17" s="25">
        <v>0</v>
      </c>
      <c r="M17" s="85">
        <v>0</v>
      </c>
      <c r="N17" s="85">
        <v>53124.15</v>
      </c>
      <c r="O17" s="23">
        <v>0</v>
      </c>
      <c r="P17" s="86">
        <v>0</v>
      </c>
      <c r="Q17" s="25">
        <v>53124.15</v>
      </c>
      <c r="R17" s="87">
        <v>784990.2899999999</v>
      </c>
      <c r="S17" s="23">
        <v>0</v>
      </c>
      <c r="T17" s="23">
        <v>0</v>
      </c>
      <c r="U17" s="86">
        <v>0</v>
      </c>
      <c r="V17" s="23">
        <v>0</v>
      </c>
      <c r="W17" s="25">
        <v>0</v>
      </c>
      <c r="X17" s="85">
        <v>0</v>
      </c>
      <c r="Y17" s="23">
        <v>693683.09</v>
      </c>
      <c r="Z17" s="86">
        <v>0</v>
      </c>
      <c r="AA17" s="23">
        <v>91307.20000000001</v>
      </c>
      <c r="AB17" s="88">
        <v>784990.29</v>
      </c>
      <c r="AC17" s="26"/>
    </row>
    <row r="18" spans="1:30" ht="12.75">
      <c r="A18" s="156" t="s">
        <v>24</v>
      </c>
      <c r="B18" s="157"/>
      <c r="C18" s="44"/>
      <c r="D18" s="44">
        <v>640558.94</v>
      </c>
      <c r="E18" s="44"/>
      <c r="F18" s="44">
        <v>91307.20000000001</v>
      </c>
      <c r="G18" s="24">
        <v>731866.1399999999</v>
      </c>
      <c r="H18" s="44"/>
      <c r="I18" s="64"/>
      <c r="J18" s="76"/>
      <c r="K18" s="64"/>
      <c r="L18" s="24">
        <v>0</v>
      </c>
      <c r="M18" s="44"/>
      <c r="N18" s="44">
        <v>53124.15</v>
      </c>
      <c r="O18" s="44"/>
      <c r="P18" s="44"/>
      <c r="Q18" s="25">
        <v>53124.15</v>
      </c>
      <c r="R18" s="87">
        <v>784990.2899999999</v>
      </c>
      <c r="S18" s="44"/>
      <c r="T18" s="44"/>
      <c r="U18" s="90"/>
      <c r="V18" s="44"/>
      <c r="W18" s="25">
        <v>0</v>
      </c>
      <c r="X18" s="79">
        <v>0</v>
      </c>
      <c r="Y18" s="44">
        <v>693683.09</v>
      </c>
      <c r="Z18" s="90">
        <v>0</v>
      </c>
      <c r="AA18" s="44">
        <v>91307.20000000001</v>
      </c>
      <c r="AB18" s="88">
        <v>784990.29</v>
      </c>
      <c r="AC18" s="45"/>
      <c r="AD18" s="49"/>
    </row>
    <row r="19" spans="1:29" ht="12.75">
      <c r="A19" s="40" t="s">
        <v>25</v>
      </c>
      <c r="B19" s="27"/>
      <c r="C19" s="44"/>
      <c r="D19" s="44"/>
      <c r="E19" s="44"/>
      <c r="F19" s="44"/>
      <c r="G19" s="24">
        <v>0</v>
      </c>
      <c r="H19" s="44"/>
      <c r="I19" s="64"/>
      <c r="J19" s="76"/>
      <c r="K19" s="44"/>
      <c r="L19" s="24">
        <v>0</v>
      </c>
      <c r="M19" s="44"/>
      <c r="N19" s="44"/>
      <c r="O19" s="44"/>
      <c r="P19" s="44"/>
      <c r="Q19" s="25">
        <v>0</v>
      </c>
      <c r="R19" s="87">
        <v>0</v>
      </c>
      <c r="S19" s="44"/>
      <c r="T19" s="44"/>
      <c r="U19" s="90"/>
      <c r="V19" s="44"/>
      <c r="W19" s="25">
        <v>0</v>
      </c>
      <c r="X19" s="79">
        <v>0</v>
      </c>
      <c r="Y19" s="44">
        <v>0</v>
      </c>
      <c r="Z19" s="90">
        <v>0</v>
      </c>
      <c r="AA19" s="44">
        <v>0</v>
      </c>
      <c r="AB19" s="88">
        <v>0</v>
      </c>
      <c r="AC19" s="45"/>
    </row>
    <row r="20" spans="1:30" ht="12.75">
      <c r="A20" s="39" t="s">
        <v>26</v>
      </c>
      <c r="B20" s="27"/>
      <c r="C20" s="44"/>
      <c r="D20" s="44">
        <v>2542564.6699999995</v>
      </c>
      <c r="E20" s="44"/>
      <c r="F20" s="44">
        <v>732828.8</v>
      </c>
      <c r="G20" s="24">
        <v>3275393.4699999997</v>
      </c>
      <c r="H20" s="44"/>
      <c r="I20" s="64"/>
      <c r="J20" s="76"/>
      <c r="K20" s="44"/>
      <c r="L20" s="24">
        <v>0</v>
      </c>
      <c r="M20" s="44"/>
      <c r="N20" s="44">
        <v>1205515.0900000003</v>
      </c>
      <c r="O20" s="44"/>
      <c r="P20" s="44"/>
      <c r="Q20" s="25">
        <v>1205515.0900000003</v>
      </c>
      <c r="R20" s="87">
        <v>4480908.5600000005</v>
      </c>
      <c r="S20" s="44"/>
      <c r="T20" s="44"/>
      <c r="U20" s="90"/>
      <c r="V20" s="44"/>
      <c r="W20" s="25">
        <v>0</v>
      </c>
      <c r="X20" s="79">
        <v>0</v>
      </c>
      <c r="Y20" s="44">
        <v>3748079.76</v>
      </c>
      <c r="Z20" s="90">
        <v>0</v>
      </c>
      <c r="AA20" s="44">
        <v>732828.8</v>
      </c>
      <c r="AB20" s="88">
        <v>4480908.56</v>
      </c>
      <c r="AC20" s="45"/>
      <c r="AD20" s="49"/>
    </row>
    <row r="21" spans="1:29" ht="12.75">
      <c r="A21" s="39" t="s">
        <v>27</v>
      </c>
      <c r="B21" s="41"/>
      <c r="C21" s="44"/>
      <c r="D21" s="89"/>
      <c r="E21" s="79"/>
      <c r="F21" s="79"/>
      <c r="G21" s="24">
        <v>0</v>
      </c>
      <c r="H21" s="44"/>
      <c r="I21" s="127"/>
      <c r="J21" s="90"/>
      <c r="K21" s="44"/>
      <c r="L21" s="24">
        <v>0</v>
      </c>
      <c r="M21" s="76"/>
      <c r="N21" s="64"/>
      <c r="O21" s="44"/>
      <c r="P21" s="90"/>
      <c r="Q21" s="25">
        <v>0</v>
      </c>
      <c r="R21" s="87">
        <v>0</v>
      </c>
      <c r="S21" s="44"/>
      <c r="T21" s="44"/>
      <c r="U21" s="90"/>
      <c r="V21" s="44"/>
      <c r="W21" s="25">
        <v>0</v>
      </c>
      <c r="X21" s="79">
        <v>0</v>
      </c>
      <c r="Y21" s="44">
        <v>0</v>
      </c>
      <c r="Z21" s="90">
        <v>0</v>
      </c>
      <c r="AA21" s="44">
        <v>0</v>
      </c>
      <c r="AB21" s="88">
        <v>0</v>
      </c>
      <c r="AC21" s="45"/>
    </row>
    <row r="22" spans="1:29" ht="12.75">
      <c r="A22" s="39" t="s">
        <v>28</v>
      </c>
      <c r="B22" s="41"/>
      <c r="C22" s="44"/>
      <c r="D22" s="79"/>
      <c r="E22" s="79"/>
      <c r="F22" s="79"/>
      <c r="G22" s="24">
        <v>0</v>
      </c>
      <c r="H22" s="44"/>
      <c r="I22" s="44"/>
      <c r="J22" s="102"/>
      <c r="K22" s="44"/>
      <c r="L22" s="25">
        <v>0</v>
      </c>
      <c r="M22" s="79"/>
      <c r="N22" s="79"/>
      <c r="O22" s="44"/>
      <c r="P22" s="90"/>
      <c r="Q22" s="25">
        <v>0</v>
      </c>
      <c r="R22" s="87">
        <v>0</v>
      </c>
      <c r="S22" s="44"/>
      <c r="T22" s="44"/>
      <c r="U22" s="90"/>
      <c r="V22" s="44"/>
      <c r="W22" s="25">
        <v>0</v>
      </c>
      <c r="X22" s="79">
        <v>0</v>
      </c>
      <c r="Y22" s="44">
        <v>0</v>
      </c>
      <c r="Z22" s="90">
        <v>0</v>
      </c>
      <c r="AA22" s="44">
        <v>0</v>
      </c>
      <c r="AB22" s="88">
        <v>0</v>
      </c>
      <c r="AC22" s="45"/>
    </row>
    <row r="23" spans="1:29" ht="12.75">
      <c r="A23" s="39" t="s">
        <v>29</v>
      </c>
      <c r="B23" s="41"/>
      <c r="C23" s="44"/>
      <c r="D23" s="79"/>
      <c r="E23" s="79"/>
      <c r="F23" s="79"/>
      <c r="G23" s="24">
        <v>0</v>
      </c>
      <c r="H23" s="44"/>
      <c r="I23" s="44"/>
      <c r="J23" s="102"/>
      <c r="K23" s="44"/>
      <c r="L23" s="25">
        <v>0</v>
      </c>
      <c r="M23" s="79"/>
      <c r="N23" s="79"/>
      <c r="O23" s="44"/>
      <c r="P23" s="90"/>
      <c r="Q23" s="25">
        <v>0</v>
      </c>
      <c r="R23" s="87">
        <v>0</v>
      </c>
      <c r="S23" s="44"/>
      <c r="T23" s="44"/>
      <c r="U23" s="90"/>
      <c r="V23" s="44"/>
      <c r="W23" s="25">
        <v>0</v>
      </c>
      <c r="X23" s="79">
        <v>0</v>
      </c>
      <c r="Y23" s="44">
        <v>0</v>
      </c>
      <c r="Z23" s="90">
        <v>0</v>
      </c>
      <c r="AA23" s="44">
        <v>0</v>
      </c>
      <c r="AB23" s="88">
        <v>0</v>
      </c>
      <c r="AC23" s="45"/>
    </row>
    <row r="24" spans="1:29" ht="12.75">
      <c r="A24" s="39" t="s">
        <v>30</v>
      </c>
      <c r="B24" s="41"/>
      <c r="C24" s="44"/>
      <c r="D24" s="79"/>
      <c r="E24" s="79"/>
      <c r="F24" s="79"/>
      <c r="G24" s="24">
        <v>0</v>
      </c>
      <c r="H24" s="44"/>
      <c r="I24" s="90"/>
      <c r="J24" s="79"/>
      <c r="K24" s="44"/>
      <c r="L24" s="25">
        <v>0</v>
      </c>
      <c r="M24" s="79"/>
      <c r="N24" s="79"/>
      <c r="O24" s="44"/>
      <c r="P24" s="90"/>
      <c r="Q24" s="25">
        <v>0</v>
      </c>
      <c r="R24" s="87">
        <v>0</v>
      </c>
      <c r="S24" s="44"/>
      <c r="T24" s="44"/>
      <c r="U24" s="90"/>
      <c r="V24" s="44"/>
      <c r="W24" s="25">
        <v>0</v>
      </c>
      <c r="X24" s="79">
        <v>0</v>
      </c>
      <c r="Y24" s="44">
        <v>0</v>
      </c>
      <c r="Z24" s="90">
        <v>0</v>
      </c>
      <c r="AA24" s="44">
        <v>0</v>
      </c>
      <c r="AB24" s="88">
        <v>0</v>
      </c>
      <c r="AC24" s="45"/>
    </row>
    <row r="25" spans="1:30" ht="13.5" thickBot="1">
      <c r="A25" s="28"/>
      <c r="B25" s="41" t="s">
        <v>31</v>
      </c>
      <c r="C25" s="46">
        <v>0</v>
      </c>
      <c r="D25" s="92">
        <v>3183123.6099999994</v>
      </c>
      <c r="E25" s="92">
        <v>0</v>
      </c>
      <c r="F25" s="92">
        <v>824136</v>
      </c>
      <c r="G25" s="46">
        <v>4007259.6099999994</v>
      </c>
      <c r="H25" s="46">
        <v>0</v>
      </c>
      <c r="I25" s="93">
        <v>0</v>
      </c>
      <c r="J25" s="92">
        <v>0</v>
      </c>
      <c r="K25" s="46">
        <v>0</v>
      </c>
      <c r="L25" s="93">
        <v>0</v>
      </c>
      <c r="M25" s="92">
        <v>0</v>
      </c>
      <c r="N25" s="92">
        <v>1258639.2400000002</v>
      </c>
      <c r="O25" s="46">
        <v>0</v>
      </c>
      <c r="P25" s="93">
        <v>0</v>
      </c>
      <c r="Q25" s="93">
        <v>1258639.2400000002</v>
      </c>
      <c r="R25" s="92">
        <v>784990.2899999999</v>
      </c>
      <c r="S25" s="46">
        <v>0</v>
      </c>
      <c r="T25" s="46">
        <v>0</v>
      </c>
      <c r="U25" s="93">
        <v>0</v>
      </c>
      <c r="V25" s="46">
        <v>0</v>
      </c>
      <c r="W25" s="93">
        <v>0</v>
      </c>
      <c r="X25" s="92">
        <v>0</v>
      </c>
      <c r="Y25" s="46">
        <v>4441762.85</v>
      </c>
      <c r="Z25" s="93">
        <v>0</v>
      </c>
      <c r="AA25" s="46">
        <v>824136</v>
      </c>
      <c r="AB25" s="94">
        <v>5265898.85</v>
      </c>
      <c r="AC25" s="45"/>
      <c r="AD25" s="49"/>
    </row>
    <row r="26" spans="1:29" ht="14.25" thickBot="1" thickTop="1">
      <c r="A26" s="158"/>
      <c r="B26" s="159"/>
      <c r="C26" s="95"/>
      <c r="D26" s="96"/>
      <c r="E26" s="96"/>
      <c r="F26" s="96"/>
      <c r="G26" s="95"/>
      <c r="H26" s="95"/>
      <c r="I26" s="97"/>
      <c r="J26" s="96"/>
      <c r="K26" s="95"/>
      <c r="L26" s="97"/>
      <c r="M26" s="96"/>
      <c r="N26" s="96"/>
      <c r="O26" s="95"/>
      <c r="P26" s="97"/>
      <c r="Q26" s="97"/>
      <c r="R26" s="96"/>
      <c r="S26" s="95"/>
      <c r="T26" s="95"/>
      <c r="U26" s="97"/>
      <c r="V26" s="95"/>
      <c r="W26" s="97"/>
      <c r="X26" s="96"/>
      <c r="Y26" s="95"/>
      <c r="Z26" s="97"/>
      <c r="AA26" s="95"/>
      <c r="AB26" s="98"/>
      <c r="AC26" s="99"/>
    </row>
    <row r="27" spans="1:29" ht="12.75">
      <c r="A27" s="35"/>
      <c r="B27" s="29"/>
      <c r="C27" s="30"/>
      <c r="D27" s="30"/>
      <c r="E27" s="30"/>
      <c r="F27" s="30"/>
      <c r="G27" s="31"/>
      <c r="H27" s="30"/>
      <c r="I27" s="30"/>
      <c r="J27" s="30"/>
      <c r="K27" s="30"/>
      <c r="L27" s="31"/>
      <c r="M27" s="31"/>
      <c r="N27" s="31"/>
      <c r="O27" s="31"/>
      <c r="P27" s="31"/>
      <c r="Q27" s="31"/>
      <c r="R27" s="31"/>
      <c r="S27" s="50"/>
      <c r="T27" s="50"/>
      <c r="U27" s="50"/>
      <c r="V27" s="50"/>
      <c r="W27" s="50"/>
      <c r="X27" s="50"/>
      <c r="Y27" s="50"/>
      <c r="Z27" s="50"/>
      <c r="AA27" s="50"/>
      <c r="AB27" s="50"/>
      <c r="AC27" s="47"/>
    </row>
    <row r="28" spans="1:30" ht="12.75">
      <c r="A28" s="41" t="s">
        <v>32</v>
      </c>
      <c r="H28" s="30"/>
      <c r="I28" s="30"/>
      <c r="J28" s="30"/>
      <c r="K28" s="30"/>
      <c r="L28" s="31"/>
      <c r="M28" s="31"/>
      <c r="N28" s="31"/>
      <c r="O28" s="31"/>
      <c r="P28" s="31"/>
      <c r="Q28" s="31"/>
      <c r="R28" s="31"/>
      <c r="S28" s="50"/>
      <c r="AC28" s="51"/>
      <c r="AD28" s="49"/>
    </row>
    <row r="29" spans="1:30" ht="25.5">
      <c r="A29" s="41"/>
      <c r="C29" s="38" t="s">
        <v>59</v>
      </c>
      <c r="D29" s="38" t="s">
        <v>33</v>
      </c>
      <c r="E29" s="38" t="s">
        <v>34</v>
      </c>
      <c r="F29" s="52"/>
      <c r="G29" s="38" t="s">
        <v>35</v>
      </c>
      <c r="H29" s="30"/>
      <c r="I29" s="30"/>
      <c r="J29" s="30"/>
      <c r="K29" s="30"/>
      <c r="L29" s="38" t="s">
        <v>33</v>
      </c>
      <c r="M29" s="38"/>
      <c r="N29" s="38" t="s">
        <v>34</v>
      </c>
      <c r="O29" s="52"/>
      <c r="P29" s="38" t="s">
        <v>35</v>
      </c>
      <c r="AC29" s="51"/>
      <c r="AD29" s="49"/>
    </row>
    <row r="30" spans="1:29" ht="12.75">
      <c r="A30" s="32" t="s">
        <v>36</v>
      </c>
      <c r="C30" s="30">
        <v>0</v>
      </c>
      <c r="D30" s="30">
        <v>7273919.71</v>
      </c>
      <c r="E30" s="30">
        <v>0</v>
      </c>
      <c r="F30" s="30"/>
      <c r="G30" s="30">
        <v>7273919.71</v>
      </c>
      <c r="H30" s="30"/>
      <c r="I30" s="146" t="s">
        <v>51</v>
      </c>
      <c r="J30" s="33" t="s">
        <v>37</v>
      </c>
      <c r="K30" s="30"/>
      <c r="L30" s="34">
        <v>27186000</v>
      </c>
      <c r="M30" s="34"/>
      <c r="N30" s="34">
        <v>1523000</v>
      </c>
      <c r="O30" s="34"/>
      <c r="P30" s="34">
        <v>28709000</v>
      </c>
      <c r="AB30" s="50"/>
      <c r="AC30" s="51"/>
    </row>
    <row r="31" spans="1:29" ht="12.75">
      <c r="A31" s="35"/>
      <c r="B31" s="32" t="s">
        <v>38</v>
      </c>
      <c r="C31" s="34"/>
      <c r="D31" s="34"/>
      <c r="E31" s="30"/>
      <c r="F31" s="30"/>
      <c r="G31" s="31">
        <v>0</v>
      </c>
      <c r="H31" s="30"/>
      <c r="I31" s="146"/>
      <c r="J31" s="50" t="s">
        <v>39</v>
      </c>
      <c r="K31" s="30"/>
      <c r="L31" s="53">
        <v>21039208.204</v>
      </c>
      <c r="M31" s="53"/>
      <c r="N31" s="53">
        <v>5265898.85</v>
      </c>
      <c r="O31" s="53"/>
      <c r="P31" s="54">
        <v>26305107.053999998</v>
      </c>
      <c r="AB31" s="50"/>
      <c r="AC31" s="51"/>
    </row>
    <row r="32" spans="1:29" ht="13.5" thickBot="1">
      <c r="A32" s="35"/>
      <c r="B32" s="32" t="s">
        <v>63</v>
      </c>
      <c r="C32" s="100"/>
      <c r="D32" s="30">
        <v>7273919.71</v>
      </c>
      <c r="E32" s="30"/>
      <c r="F32" s="30"/>
      <c r="G32" s="31">
        <v>7273919.71</v>
      </c>
      <c r="H32" s="30"/>
      <c r="I32" s="146"/>
      <c r="J32" s="50" t="s">
        <v>40</v>
      </c>
      <c r="K32" s="30"/>
      <c r="L32" s="55">
        <v>6146791.796</v>
      </c>
      <c r="M32" s="53"/>
      <c r="N32" s="55">
        <v>-3742898.8499999996</v>
      </c>
      <c r="O32" s="53"/>
      <c r="P32" s="56">
        <v>2403892.9460000023</v>
      </c>
      <c r="AB32" s="50"/>
      <c r="AC32" s="51"/>
    </row>
    <row r="33" spans="1:30" ht="13.5" thickTop="1">
      <c r="A33" s="35"/>
      <c r="B33" s="32" t="s">
        <v>41</v>
      </c>
      <c r="C33" s="30"/>
      <c r="D33" s="30"/>
      <c r="E33" s="30">
        <v>0</v>
      </c>
      <c r="F33" s="30"/>
      <c r="G33" s="31">
        <v>0</v>
      </c>
      <c r="H33" s="30"/>
      <c r="I33" s="57"/>
      <c r="J33" s="50"/>
      <c r="K33" s="30"/>
      <c r="L33" s="50"/>
      <c r="M33" s="50"/>
      <c r="N33" s="50"/>
      <c r="O33" s="50"/>
      <c r="P33" s="50"/>
      <c r="R33" s="128" t="s">
        <v>57</v>
      </c>
      <c r="X33" s="128" t="s">
        <v>58</v>
      </c>
      <c r="AB33" s="50"/>
      <c r="AC33" s="51"/>
      <c r="AD33" s="49"/>
    </row>
    <row r="34" spans="1:30" ht="15" customHeight="1">
      <c r="A34" s="35"/>
      <c r="B34" s="32" t="s">
        <v>42</v>
      </c>
      <c r="C34" s="30"/>
      <c r="D34" s="30"/>
      <c r="E34" s="30"/>
      <c r="F34" s="30"/>
      <c r="G34" s="31">
        <v>0</v>
      </c>
      <c r="H34" s="30"/>
      <c r="I34" s="146" t="s">
        <v>52</v>
      </c>
      <c r="J34" s="33" t="s">
        <v>37</v>
      </c>
      <c r="K34" s="30"/>
      <c r="L34" s="34">
        <v>19981000</v>
      </c>
      <c r="M34" s="34"/>
      <c r="N34" s="34">
        <v>1523000</v>
      </c>
      <c r="O34" s="34"/>
      <c r="P34" s="34">
        <v>21504000</v>
      </c>
      <c r="AB34" s="50"/>
      <c r="AC34" s="51"/>
      <c r="AD34" s="49"/>
    </row>
    <row r="35" spans="1:30" ht="12.75">
      <c r="A35" s="35"/>
      <c r="B35" s="32" t="s">
        <v>43</v>
      </c>
      <c r="C35" s="30"/>
      <c r="D35" s="30"/>
      <c r="E35" s="30"/>
      <c r="F35" s="30"/>
      <c r="G35" s="31">
        <v>0</v>
      </c>
      <c r="H35" s="30"/>
      <c r="I35" s="146"/>
      <c r="J35" s="50" t="s">
        <v>39</v>
      </c>
      <c r="K35" s="30"/>
      <c r="L35" s="53">
        <v>13710223.064</v>
      </c>
      <c r="M35" s="53"/>
      <c r="N35" s="53">
        <v>4007259.6099999994</v>
      </c>
      <c r="O35" s="53"/>
      <c r="P35" s="54">
        <v>17717482.674</v>
      </c>
      <c r="AB35" s="50"/>
      <c r="AC35" s="51"/>
      <c r="AD35" s="49">
        <v>17717482.649</v>
      </c>
    </row>
    <row r="36" spans="1:30" ht="13.5" thickBot="1">
      <c r="A36" s="35"/>
      <c r="B36" s="32" t="s">
        <v>44</v>
      </c>
      <c r="C36" s="30"/>
      <c r="D36" s="30"/>
      <c r="E36" s="30"/>
      <c r="F36" s="30"/>
      <c r="G36" s="31">
        <v>0</v>
      </c>
      <c r="H36" s="30"/>
      <c r="I36" s="146"/>
      <c r="J36" s="50" t="s">
        <v>40</v>
      </c>
      <c r="K36" s="30"/>
      <c r="L36" s="55">
        <v>6270776.936000001</v>
      </c>
      <c r="M36" s="53"/>
      <c r="N36" s="55">
        <v>-2484259.6099999994</v>
      </c>
      <c r="O36" s="53"/>
      <c r="P36" s="56">
        <v>3786517.3260000013</v>
      </c>
      <c r="AB36" s="50"/>
      <c r="AC36" s="51"/>
      <c r="AD36" s="49">
        <v>-0.02499999850988388</v>
      </c>
    </row>
    <row r="37" spans="1:30" ht="13.5" thickTop="1">
      <c r="A37" s="36" t="s">
        <v>45</v>
      </c>
      <c r="B37" s="32"/>
      <c r="C37" s="30"/>
      <c r="D37" s="30"/>
      <c r="E37" s="30"/>
      <c r="F37" s="30"/>
      <c r="G37" s="31">
        <v>0</v>
      </c>
      <c r="H37" s="30"/>
      <c r="I37" s="57"/>
      <c r="J37" s="50"/>
      <c r="K37" s="30"/>
      <c r="L37" s="50"/>
      <c r="M37" s="50"/>
      <c r="N37" s="50"/>
      <c r="O37" s="50"/>
      <c r="P37" s="50"/>
      <c r="R37" s="129" t="s">
        <v>71</v>
      </c>
      <c r="S37" s="50"/>
      <c r="T37" s="50"/>
      <c r="U37" s="50"/>
      <c r="X37" s="130" t="s">
        <v>75</v>
      </c>
      <c r="Y37" s="50"/>
      <c r="Z37" s="50"/>
      <c r="AA37" s="50"/>
      <c r="AB37" s="50"/>
      <c r="AC37" s="51"/>
      <c r="AD37" s="49"/>
    </row>
    <row r="38" spans="1:30" ht="15" customHeight="1">
      <c r="A38" s="36" t="s">
        <v>46</v>
      </c>
      <c r="B38" s="32"/>
      <c r="C38" s="30"/>
      <c r="D38" s="30">
        <v>3798505.5100000002</v>
      </c>
      <c r="E38" s="30">
        <v>1071754.85</v>
      </c>
      <c r="F38" s="30"/>
      <c r="G38" s="31">
        <v>4870260.36</v>
      </c>
      <c r="H38" s="30"/>
      <c r="I38" s="146" t="s">
        <v>53</v>
      </c>
      <c r="J38" s="33" t="s">
        <v>37</v>
      </c>
      <c r="K38" s="30"/>
      <c r="L38" s="34">
        <v>4014000</v>
      </c>
      <c r="M38" s="34"/>
      <c r="N38" s="34"/>
      <c r="O38" s="34"/>
      <c r="P38" s="34">
        <v>4014000</v>
      </c>
      <c r="R38" s="131" t="s">
        <v>76</v>
      </c>
      <c r="S38" s="131"/>
      <c r="T38" s="50"/>
      <c r="U38" s="50"/>
      <c r="X38" s="131" t="s">
        <v>78</v>
      </c>
      <c r="Y38" s="131"/>
      <c r="Z38" s="50"/>
      <c r="AA38" s="50"/>
      <c r="AB38" s="50"/>
      <c r="AC38" s="51"/>
      <c r="AD38" s="49"/>
    </row>
    <row r="39" spans="2:30" ht="12.75">
      <c r="B39" s="36" t="s">
        <v>61</v>
      </c>
      <c r="C39" s="30"/>
      <c r="D39" s="30"/>
      <c r="E39" s="30"/>
      <c r="F39" s="30"/>
      <c r="G39" s="31">
        <v>0</v>
      </c>
      <c r="H39" s="30"/>
      <c r="I39" s="146"/>
      <c r="J39" s="50" t="s">
        <v>39</v>
      </c>
      <c r="K39" s="30"/>
      <c r="L39" s="53">
        <v>3956389.3000000003</v>
      </c>
      <c r="M39" s="53"/>
      <c r="N39" s="53">
        <v>1258639.2400000002</v>
      </c>
      <c r="O39" s="53"/>
      <c r="P39" s="54">
        <v>5215028.540000001</v>
      </c>
      <c r="R39" s="50" t="s">
        <v>79</v>
      </c>
      <c r="S39" s="50"/>
      <c r="T39" s="50"/>
      <c r="U39" s="50"/>
      <c r="X39" s="49" t="s">
        <v>77</v>
      </c>
      <c r="AB39" s="50"/>
      <c r="AC39" s="51"/>
      <c r="AD39" s="49">
        <v>5215028.54</v>
      </c>
    </row>
    <row r="40" spans="2:30" ht="13.5" thickBot="1">
      <c r="B40" s="36" t="s">
        <v>62</v>
      </c>
      <c r="C40" s="30"/>
      <c r="D40" s="30">
        <v>23823000.01</v>
      </c>
      <c r="E40" s="30"/>
      <c r="F40" s="30"/>
      <c r="G40" s="31">
        <v>23823000.01</v>
      </c>
      <c r="H40" s="30"/>
      <c r="I40" s="146"/>
      <c r="J40" s="50" t="s">
        <v>40</v>
      </c>
      <c r="K40" s="30"/>
      <c r="L40" s="55">
        <v>57610.69999999972</v>
      </c>
      <c r="M40" s="53"/>
      <c r="N40" s="55">
        <v>-1258639.2400000002</v>
      </c>
      <c r="O40" s="53"/>
      <c r="P40" s="56">
        <v>-1201028.540000001</v>
      </c>
      <c r="R40" s="50"/>
      <c r="S40" s="50"/>
      <c r="T40" s="50"/>
      <c r="U40" s="50"/>
      <c r="AB40" s="50"/>
      <c r="AC40" s="51"/>
      <c r="AD40" s="49">
        <v>0</v>
      </c>
    </row>
    <row r="41" spans="1:30" ht="13.5" thickTop="1">
      <c r="A41" s="32" t="s">
        <v>47</v>
      </c>
      <c r="B41" s="32"/>
      <c r="C41" s="30">
        <v>0</v>
      </c>
      <c r="D41" s="30">
        <v>34895425.230000004</v>
      </c>
      <c r="E41" s="30">
        <v>1071754.85</v>
      </c>
      <c r="F41" s="30"/>
      <c r="G41" s="30">
        <v>35967180.08</v>
      </c>
      <c r="H41" s="30"/>
      <c r="I41" s="57"/>
      <c r="J41" s="50"/>
      <c r="K41" s="30"/>
      <c r="L41" s="50"/>
      <c r="M41" s="50"/>
      <c r="N41" s="50"/>
      <c r="O41" s="50"/>
      <c r="P41" s="50"/>
      <c r="R41" s="50"/>
      <c r="S41" s="50"/>
      <c r="T41" s="50"/>
      <c r="U41" s="50"/>
      <c r="AB41" s="50"/>
      <c r="AC41" s="51"/>
      <c r="AD41" s="49"/>
    </row>
    <row r="42" spans="1:30" ht="12.75">
      <c r="A42" s="36" t="s">
        <v>50</v>
      </c>
      <c r="B42" s="32"/>
      <c r="C42" s="30"/>
      <c r="D42" s="30">
        <v>203158.51600000003</v>
      </c>
      <c r="E42" s="30">
        <v>349930.72</v>
      </c>
      <c r="F42" s="30"/>
      <c r="G42" s="31">
        <v>553089.236</v>
      </c>
      <c r="H42" s="30"/>
      <c r="I42" s="146" t="s">
        <v>54</v>
      </c>
      <c r="J42" s="33" t="s">
        <v>37</v>
      </c>
      <c r="K42" s="30"/>
      <c r="L42" s="34">
        <v>3191000</v>
      </c>
      <c r="M42" s="34"/>
      <c r="N42" s="34"/>
      <c r="O42" s="34"/>
      <c r="P42" s="34">
        <v>3191000</v>
      </c>
      <c r="R42" s="50"/>
      <c r="S42" s="50"/>
      <c r="T42" s="50"/>
      <c r="U42" s="50"/>
      <c r="AB42" s="50"/>
      <c r="AC42" s="51"/>
      <c r="AD42" s="49"/>
    </row>
    <row r="43" spans="1:30" ht="12.75">
      <c r="A43" s="35"/>
      <c r="B43" s="32" t="s">
        <v>48</v>
      </c>
      <c r="C43" s="30"/>
      <c r="D43" s="78">
        <v>21039208.204000004</v>
      </c>
      <c r="E43" s="30">
        <v>5265898.85</v>
      </c>
      <c r="F43" s="30"/>
      <c r="G43" s="31">
        <v>26305107.054000005</v>
      </c>
      <c r="H43" s="30"/>
      <c r="I43" s="146"/>
      <c r="J43" s="50" t="s">
        <v>39</v>
      </c>
      <c r="K43" s="30"/>
      <c r="L43" s="53">
        <v>3372595.8400000003</v>
      </c>
      <c r="M43" s="53"/>
      <c r="N43" s="53">
        <v>0</v>
      </c>
      <c r="O43" s="53"/>
      <c r="P43" s="54">
        <v>3372595.8400000003</v>
      </c>
      <c r="AB43" s="50"/>
      <c r="AC43" s="51"/>
      <c r="AD43" s="49"/>
    </row>
    <row r="44" spans="1:30" ht="13.5" thickBot="1">
      <c r="A44" s="36" t="s">
        <v>49</v>
      </c>
      <c r="B44" s="29"/>
      <c r="C44" s="37">
        <v>0</v>
      </c>
      <c r="D44" s="37">
        <v>13653058.509999998</v>
      </c>
      <c r="E44" s="37">
        <v>-4544074.72</v>
      </c>
      <c r="F44" s="30"/>
      <c r="G44" s="37">
        <v>9108983.789999992</v>
      </c>
      <c r="H44" s="30"/>
      <c r="I44" s="146"/>
      <c r="J44" s="50" t="s">
        <v>40</v>
      </c>
      <c r="K44" s="30"/>
      <c r="L44" s="55">
        <v>-181595.84000000032</v>
      </c>
      <c r="M44" s="53"/>
      <c r="N44" s="55">
        <v>0</v>
      </c>
      <c r="O44" s="53"/>
      <c r="P44" s="56">
        <v>-181595.84000000032</v>
      </c>
      <c r="AB44" s="50"/>
      <c r="AC44" s="51"/>
      <c r="AD44" s="49"/>
    </row>
    <row r="45" spans="1:30" ht="13.5" thickTop="1">
      <c r="A45" s="35"/>
      <c r="B45" s="29"/>
      <c r="C45" s="30"/>
      <c r="D45" s="30"/>
      <c r="E45" s="30"/>
      <c r="F45" s="30"/>
      <c r="AD45" s="49"/>
    </row>
    <row r="46" spans="1:7" ht="12.75">
      <c r="A46" s="35"/>
      <c r="B46" s="41" t="s">
        <v>60</v>
      </c>
      <c r="C46" s="30"/>
      <c r="D46" s="30"/>
      <c r="E46" s="30"/>
      <c r="F46" s="30"/>
      <c r="G46" s="31"/>
    </row>
    <row r="47" ht="12.75">
      <c r="B47" s="132" t="s">
        <v>64</v>
      </c>
    </row>
    <row r="48" ht="12.75">
      <c r="B48" s="133" t="s">
        <v>68</v>
      </c>
    </row>
    <row r="49" spans="1:30" s="49" customFormat="1" ht="12.75">
      <c r="A49" s="48"/>
      <c r="B49" s="133" t="s">
        <v>67</v>
      </c>
      <c r="AC49" s="48"/>
      <c r="AD49" s="48"/>
    </row>
    <row r="50" spans="1:30" s="49" customFormat="1" ht="12.75">
      <c r="A50" s="48"/>
      <c r="B50" s="133" t="s">
        <v>70</v>
      </c>
      <c r="AC50" s="48"/>
      <c r="AD50" s="48"/>
    </row>
    <row r="51" spans="1:30" s="49" customFormat="1" ht="12.75">
      <c r="A51" s="48"/>
      <c r="B51" s="133" t="s">
        <v>65</v>
      </c>
      <c r="AC51" s="48"/>
      <c r="AD51" s="48"/>
    </row>
    <row r="52" spans="1:30" s="49" customFormat="1" ht="12.75">
      <c r="A52" s="48"/>
      <c r="B52" s="133" t="s">
        <v>66</v>
      </c>
      <c r="AC52" s="48"/>
      <c r="AD52" s="48"/>
    </row>
    <row r="53" spans="1:30" s="49" customFormat="1" ht="12.75">
      <c r="A53" s="48"/>
      <c r="B53" s="133" t="s">
        <v>69</v>
      </c>
      <c r="AC53" s="48"/>
      <c r="AD53" s="48"/>
    </row>
    <row r="54" spans="1:30" s="49" customFormat="1" ht="12.75">
      <c r="A54" s="48"/>
      <c r="B54" s="132"/>
      <c r="AC54" s="48"/>
      <c r="AD54" s="48"/>
    </row>
    <row r="57" spans="1:30" s="49" customFormat="1" ht="12.75">
      <c r="A57" s="48"/>
      <c r="B57" s="48"/>
      <c r="G57" s="31"/>
      <c r="AC57" s="48"/>
      <c r="AD57" s="48"/>
    </row>
    <row r="61" spans="1:30" s="49" customFormat="1" ht="12.75">
      <c r="A61" s="48"/>
      <c r="B61" s="48"/>
      <c r="G61" s="49">
        <v>26305107.03</v>
      </c>
      <c r="AC61" s="48"/>
      <c r="AD61" s="48"/>
    </row>
    <row r="62" spans="1:30" s="49" customFormat="1" ht="12.75">
      <c r="A62" s="48"/>
      <c r="B62" s="48"/>
      <c r="G62" s="49">
        <v>0.024000003933906555</v>
      </c>
      <c r="AC62" s="48"/>
      <c r="AD62" s="48"/>
    </row>
  </sheetData>
  <sheetProtection/>
  <mergeCells count="26">
    <mergeCell ref="A2:AC2"/>
    <mergeCell ref="A3:AC3"/>
    <mergeCell ref="A4:AC4"/>
    <mergeCell ref="A12:B14"/>
    <mergeCell ref="C12:G13"/>
    <mergeCell ref="H12:Q12"/>
    <mergeCell ref="R12:R14"/>
    <mergeCell ref="S12:W13"/>
    <mergeCell ref="X12:AB13"/>
    <mergeCell ref="AC12:AC14"/>
    <mergeCell ref="A16:B16"/>
    <mergeCell ref="A17:B17"/>
    <mergeCell ref="A18:B18"/>
    <mergeCell ref="A26:B26"/>
    <mergeCell ref="H13:L13"/>
    <mergeCell ref="M13:Q13"/>
    <mergeCell ref="A15:B15"/>
    <mergeCell ref="C15:G15"/>
    <mergeCell ref="H15:L15"/>
    <mergeCell ref="M15:Q15"/>
    <mergeCell ref="I30:I32"/>
    <mergeCell ref="I34:I36"/>
    <mergeCell ref="I38:I40"/>
    <mergeCell ref="I42:I44"/>
    <mergeCell ref="S15:W15"/>
    <mergeCell ref="X15:AB15"/>
  </mergeCells>
  <printOptions horizontalCentered="1"/>
  <pageMargins left="0.159448818897638" right="0.159448818897638" top="0.76" bottom="0.21259842519685" header="0.5" footer="0.5"/>
  <pageSetup fitToHeight="0" fitToWidth="1" orientation="landscape" paperSize="20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Agriculture - OSEC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 DATO</dc:creator>
  <cp:keywords/>
  <dc:description/>
  <cp:lastModifiedBy>accounting</cp:lastModifiedBy>
  <cp:lastPrinted>2017-08-02T08:20:51Z</cp:lastPrinted>
  <dcterms:created xsi:type="dcterms:W3CDTF">2015-09-09T10:04:54Z</dcterms:created>
  <dcterms:modified xsi:type="dcterms:W3CDTF">2017-08-05T06:42:34Z</dcterms:modified>
  <cp:category/>
  <cp:version/>
  <cp:contentType/>
  <cp:contentStatus/>
</cp:coreProperties>
</file>